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4800" yWindow="13095" windowWidth="7155" windowHeight="7320"/>
  </bookViews>
  <sheets>
    <sheet name="dem30" sheetId="4" r:id="rId1"/>
  </sheets>
  <definedNames>
    <definedName name="__123Graph_D" hidden="1">#REF!</definedName>
    <definedName name="_xlnm._FilterDatabase" localSheetId="0" hidden="1">'dem30'!$A$18:$L$332</definedName>
    <definedName name="ahcap">#REF!</definedName>
    <definedName name="censusrec">#REF!</definedName>
    <definedName name="charged">#REF!</definedName>
    <definedName name="da">#REF!</definedName>
    <definedName name="ee">#REF!</definedName>
    <definedName name="fire" localSheetId="0">'dem30'!$D$325:$L$325</definedName>
    <definedName name="Fishrev">#REF!</definedName>
    <definedName name="fwl">#REF!</definedName>
    <definedName name="fwlcap">#REF!</definedName>
    <definedName name="fwlrec">#REF!</definedName>
    <definedName name="housing">#REF!</definedName>
    <definedName name="housingcap">#REF!</definedName>
    <definedName name="justice">#REF!</definedName>
    <definedName name="justicerec">#REF!</definedName>
    <definedName name="lr">#REF!</definedName>
    <definedName name="lrrec">#REF!</definedName>
    <definedName name="nc">#REF!</definedName>
    <definedName name="ncfund">#REF!</definedName>
    <definedName name="ncrec">#REF!</definedName>
    <definedName name="ncrec1">#REF!</definedName>
    <definedName name="np" localSheetId="0">'dem30'!$K$327</definedName>
    <definedName name="Nutrition">#REF!</definedName>
    <definedName name="oas" localSheetId="0">'dem30'!$D$275:$L$275</definedName>
    <definedName name="oasrec" localSheetId="0">'dem30'!#REF!</definedName>
    <definedName name="pension">#REF!</definedName>
    <definedName name="Police" localSheetId="0">'dem30'!$D$230:$L$230</definedName>
    <definedName name="policecap" localSheetId="0">'dem30'!$D$316:$L$316</definedName>
    <definedName name="policerec" localSheetId="0">'dem30'!#REF!</definedName>
    <definedName name="Polrec" localSheetId="0">'dem30'!#REF!</definedName>
    <definedName name="_xlnm.Print_Area" localSheetId="0">'dem30'!$A$1:$L$332</definedName>
    <definedName name="_xlnm.Print_Titles" localSheetId="0">'dem30'!$15:$18</definedName>
    <definedName name="pw" localSheetId="0">'dem30'!$D$240:$L$240</definedName>
    <definedName name="pwcap">#REF!</definedName>
    <definedName name="rec">#REF!</definedName>
    <definedName name="reform">#REF!</definedName>
    <definedName name="revise" localSheetId="0">'dem30'!#REF!</definedName>
    <definedName name="sgs">#REF!</definedName>
    <definedName name="SocialSecurity">#REF!</definedName>
    <definedName name="socialwelfare">#REF!</definedName>
    <definedName name="spfrd">#REF!</definedName>
    <definedName name="sss">#REF!</definedName>
    <definedName name="summary" localSheetId="0">'dem30'!#REF!</definedName>
    <definedName name="tax">#REF!</definedName>
    <definedName name="udhd">#REF!</definedName>
    <definedName name="urbancap">#REF!</definedName>
    <definedName name="voted" localSheetId="0">'dem30'!$E$13:$G$13</definedName>
    <definedName name="watercap">#REF!</definedName>
    <definedName name="welfarecap">#REF!</definedName>
    <definedName name="Z_239EE218_578E_4317_BEED_14D5D7089E27_.wvu.FilterData" localSheetId="0" hidden="1">'dem30'!$A$1:$L$332</definedName>
    <definedName name="Z_239EE218_578E_4317_BEED_14D5D7089E27_.wvu.PrintArea" localSheetId="0" hidden="1">'dem30'!$A$1:$L$328</definedName>
    <definedName name="Z_239EE218_578E_4317_BEED_14D5D7089E27_.wvu.PrintTitles" localSheetId="0" hidden="1">'dem30'!$15:$18</definedName>
    <definedName name="Z_302A3EA3_AE96_11D5_A646_0050BA3D7AFD_.wvu.FilterData" localSheetId="0" hidden="1">'dem30'!$A$1:$L$332</definedName>
    <definedName name="Z_302A3EA3_AE96_11D5_A646_0050BA3D7AFD_.wvu.PrintArea" localSheetId="0" hidden="1">'dem30'!$A$1:$L$328</definedName>
    <definedName name="Z_302A3EA3_AE96_11D5_A646_0050BA3D7AFD_.wvu.PrintTitles" localSheetId="0" hidden="1">'dem30'!$15:$18</definedName>
    <definedName name="Z_36DBA021_0ECB_11D4_8064_004005726899_.wvu.FilterData" localSheetId="0" hidden="1">'dem30'!$C$20:$C$242</definedName>
    <definedName name="Z_36DBA021_0ECB_11D4_8064_004005726899_.wvu.PrintArea" localSheetId="0" hidden="1">'dem30'!$A$1:$L$327</definedName>
    <definedName name="Z_36DBA021_0ECB_11D4_8064_004005726899_.wvu.PrintTitles" localSheetId="0" hidden="1">'dem30'!$15:$18</definedName>
    <definedName name="Z_93EBE921_AE91_11D5_8685_004005726899_.wvu.FilterData" localSheetId="0" hidden="1">'dem30'!$C$20:$C$242</definedName>
    <definedName name="Z_93EBE921_AE91_11D5_8685_004005726899_.wvu.PrintArea" localSheetId="0" hidden="1">'dem30'!$A$1:$L$327</definedName>
    <definedName name="Z_93EBE921_AE91_11D5_8685_004005726899_.wvu.PrintTitles" localSheetId="0" hidden="1">'dem30'!$15:$18</definedName>
    <definedName name="Z_94DA79C1_0FDE_11D5_9579_000021DAEEA2_.wvu.FilterData" localSheetId="0" hidden="1">'dem30'!$C$20:$C$242</definedName>
    <definedName name="Z_94DA79C1_0FDE_11D5_9579_000021DAEEA2_.wvu.PrintArea" localSheetId="0" hidden="1">'dem30'!$A$1:$L$327</definedName>
    <definedName name="Z_94DA79C1_0FDE_11D5_9579_000021DAEEA2_.wvu.PrintTitles" localSheetId="0" hidden="1">'dem30'!$15:$18</definedName>
    <definedName name="Z_B4CB096D_161F_11D5_8064_004005726899_.wvu.FilterData" localSheetId="0" hidden="1">'dem30'!$C$20:$C$242</definedName>
    <definedName name="Z_B4CB0970_161F_11D5_8064_004005726899_.wvu.FilterData" localSheetId="0" hidden="1">'dem30'!$C$20:$C$242</definedName>
    <definedName name="Z_B4CB0981_161F_11D5_8064_004005726899_.wvu.FilterData" localSheetId="0" hidden="1">'dem30'!$C$20:$C$242</definedName>
    <definedName name="Z_B4CB099B_161F_11D5_8064_004005726899_.wvu.FilterData" localSheetId="0" hidden="1">'dem30'!$C$20:$C$242</definedName>
    <definedName name="Z_C868F8C3_16D7_11D5_A68D_81D6213F5331_.wvu.FilterData" localSheetId="0" hidden="1">'dem30'!$C$20:$C$242</definedName>
    <definedName name="Z_C868F8C3_16D7_11D5_A68D_81D6213F5331_.wvu.PrintArea" localSheetId="0" hidden="1">'dem30'!$A$1:$L$327</definedName>
    <definedName name="Z_C868F8C3_16D7_11D5_A68D_81D6213F5331_.wvu.PrintTitles" localSheetId="0" hidden="1">'dem30'!$15:$18</definedName>
    <definedName name="Z_E5DF37BD_125C_11D5_8DC4_D0F5D88B3549_.wvu.FilterData" localSheetId="0" hidden="1">'dem30'!$C$20:$C$242</definedName>
    <definedName name="Z_E5DF37BD_125C_11D5_8DC4_D0F5D88B3549_.wvu.PrintArea" localSheetId="0" hidden="1">'dem30'!$A$1:$L$327</definedName>
    <definedName name="Z_E5DF37BD_125C_11D5_8DC4_D0F5D88B3549_.wvu.PrintTitles" localSheetId="0" hidden="1">'dem30'!$15:$18</definedName>
    <definedName name="Z_F8ADACC1_164E_11D6_B603_000021DAEEA2_.wvu.FilterData" localSheetId="0" hidden="1">'dem30'!$C$20:$C$242</definedName>
    <definedName name="Z_F8ADACC1_164E_11D6_B603_000021DAEEA2_.wvu.PrintArea" localSheetId="0" hidden="1">'dem30'!$A$1:$L$328</definedName>
    <definedName name="Z_F8ADACC1_164E_11D6_B603_000021DAEEA2_.wvu.PrintTitles" localSheetId="0" hidden="1">'dem30'!$15:$18</definedName>
  </definedNames>
  <calcPr calcId="125725"/>
</workbook>
</file>

<file path=xl/calcChain.xml><?xml version="1.0" encoding="utf-8"?>
<calcChain xmlns="http://schemas.openxmlformats.org/spreadsheetml/2006/main">
  <c r="J162" i="4"/>
  <c r="I162"/>
  <c r="H162"/>
  <c r="G162"/>
  <c r="F162"/>
  <c r="E162"/>
  <c r="D162"/>
  <c r="L161"/>
  <c r="L160"/>
  <c r="L159"/>
  <c r="K158"/>
  <c r="K162" s="1"/>
  <c r="J310"/>
  <c r="J268"/>
  <c r="D188"/>
  <c r="E188"/>
  <c r="F188"/>
  <c r="G188"/>
  <c r="H188"/>
  <c r="I188"/>
  <c r="K188"/>
  <c r="J188"/>
  <c r="L187"/>
  <c r="L158" l="1"/>
  <c r="L162" s="1"/>
  <c r="J312"/>
  <c r="J297"/>
  <c r="J296"/>
  <c r="J292"/>
  <c r="J311" l="1"/>
  <c r="J301"/>
  <c r="L322" l="1"/>
  <c r="L312"/>
  <c r="L311"/>
  <c r="L310"/>
  <c r="L309"/>
  <c r="L306"/>
  <c r="L301"/>
  <c r="L297"/>
  <c r="L296"/>
  <c r="L292"/>
  <c r="L282"/>
  <c r="L272"/>
  <c r="L268"/>
  <c r="L266"/>
  <c r="L265"/>
  <c r="L258"/>
  <c r="L257"/>
  <c r="L256"/>
  <c r="L255"/>
  <c r="L248"/>
  <c r="L247"/>
  <c r="L246"/>
  <c r="L237"/>
  <c r="L227"/>
  <c r="L223"/>
  <c r="L222"/>
  <c r="L221"/>
  <c r="L220"/>
  <c r="L219"/>
  <c r="L214"/>
  <c r="L213"/>
  <c r="L212"/>
  <c r="L207"/>
  <c r="L206"/>
  <c r="L205"/>
  <c r="L204"/>
  <c r="L203"/>
  <c r="L202"/>
  <c r="L186"/>
  <c r="L185"/>
  <c r="L197"/>
  <c r="L196"/>
  <c r="L192"/>
  <c r="L191"/>
  <c r="L179"/>
  <c r="L178"/>
  <c r="L177"/>
  <c r="L176"/>
  <c r="L175"/>
  <c r="L168"/>
  <c r="L167"/>
  <c r="L154"/>
  <c r="L153"/>
  <c r="L152"/>
  <c r="L151"/>
  <c r="L146"/>
  <c r="L145"/>
  <c r="L144"/>
  <c r="L143"/>
  <c r="L138"/>
  <c r="L137"/>
  <c r="L136"/>
  <c r="L135"/>
  <c r="L130"/>
  <c r="L129"/>
  <c r="L128"/>
  <c r="L127"/>
  <c r="L126"/>
  <c r="L119"/>
  <c r="L118"/>
  <c r="L117"/>
  <c r="L116"/>
  <c r="L111"/>
  <c r="L110"/>
  <c r="L109"/>
  <c r="L102"/>
  <c r="L101"/>
  <c r="L100"/>
  <c r="L99"/>
  <c r="L98"/>
  <c r="L97"/>
  <c r="L96"/>
  <c r="L92"/>
  <c r="L91"/>
  <c r="L90"/>
  <c r="L89"/>
  <c r="L88"/>
  <c r="L87"/>
  <c r="L83"/>
  <c r="L82"/>
  <c r="L81"/>
  <c r="L80"/>
  <c r="L79"/>
  <c r="L74"/>
  <c r="L73"/>
  <c r="L72"/>
  <c r="L64"/>
  <c r="L61"/>
  <c r="L60"/>
  <c r="L53"/>
  <c r="L52"/>
  <c r="L51"/>
  <c r="L50"/>
  <c r="L49"/>
  <c r="L42"/>
  <c r="L41"/>
  <c r="L40"/>
  <c r="L39"/>
  <c r="L32"/>
  <c r="L31"/>
  <c r="L30"/>
  <c r="L29"/>
  <c r="L28"/>
  <c r="L27"/>
  <c r="L26"/>
  <c r="L25"/>
  <c r="L24"/>
  <c r="L188" l="1"/>
  <c r="K267"/>
  <c r="L267" s="1"/>
  <c r="K59"/>
  <c r="L59" s="1"/>
  <c r="K58"/>
  <c r="L58" s="1"/>
  <c r="K57"/>
  <c r="D208"/>
  <c r="E208"/>
  <c r="F208"/>
  <c r="G208"/>
  <c r="H208"/>
  <c r="I208"/>
  <c r="J208"/>
  <c r="K208"/>
  <c r="K174"/>
  <c r="L174" s="1"/>
  <c r="L180" s="1"/>
  <c r="L181" s="1"/>
  <c r="K142"/>
  <c r="L142" s="1"/>
  <c r="L147" s="1"/>
  <c r="K125"/>
  <c r="K78"/>
  <c r="L78" s="1"/>
  <c r="L84" s="1"/>
  <c r="K264"/>
  <c r="L264" s="1"/>
  <c r="K254"/>
  <c r="L254" s="1"/>
  <c r="K245"/>
  <c r="L245" s="1"/>
  <c r="L249" s="1"/>
  <c r="L250" s="1"/>
  <c r="K218"/>
  <c r="L218" s="1"/>
  <c r="L224" s="1"/>
  <c r="K150"/>
  <c r="L150" s="1"/>
  <c r="L155" s="1"/>
  <c r="K134"/>
  <c r="L134" s="1"/>
  <c r="K115"/>
  <c r="L115" s="1"/>
  <c r="K108"/>
  <c r="L108" s="1"/>
  <c r="L112" s="1"/>
  <c r="K71"/>
  <c r="L71" s="1"/>
  <c r="K48"/>
  <c r="L48" s="1"/>
  <c r="K38"/>
  <c r="L38" s="1"/>
  <c r="K323"/>
  <c r="K324" s="1"/>
  <c r="K325" s="1"/>
  <c r="K313"/>
  <c r="K314" s="1"/>
  <c r="K315" s="1"/>
  <c r="K298"/>
  <c r="K293"/>
  <c r="K283"/>
  <c r="K285" s="1"/>
  <c r="K273"/>
  <c r="K259"/>
  <c r="K260" s="1"/>
  <c r="K238"/>
  <c r="K239" s="1"/>
  <c r="K240" s="1"/>
  <c r="K228"/>
  <c r="K215"/>
  <c r="K198"/>
  <c r="K193"/>
  <c r="K169"/>
  <c r="K170" s="1"/>
  <c r="K93"/>
  <c r="K103"/>
  <c r="K65"/>
  <c r="K33"/>
  <c r="K34" s="1"/>
  <c r="I323"/>
  <c r="I324" s="1"/>
  <c r="I325" s="1"/>
  <c r="H323"/>
  <c r="H324" s="1"/>
  <c r="H325" s="1"/>
  <c r="G323"/>
  <c r="G324" s="1"/>
  <c r="G325" s="1"/>
  <c r="F323"/>
  <c r="F324" s="1"/>
  <c r="F325" s="1"/>
  <c r="E323"/>
  <c r="E324" s="1"/>
  <c r="E325" s="1"/>
  <c r="D323"/>
  <c r="D324" s="1"/>
  <c r="D325" s="1"/>
  <c r="I313"/>
  <c r="I314" s="1"/>
  <c r="I315" s="1"/>
  <c r="I298"/>
  <c r="I293"/>
  <c r="H313"/>
  <c r="H314" s="1"/>
  <c r="H315" s="1"/>
  <c r="G313"/>
  <c r="G314" s="1"/>
  <c r="G315" s="1"/>
  <c r="G298"/>
  <c r="G293"/>
  <c r="F313"/>
  <c r="F314" s="1"/>
  <c r="F315" s="1"/>
  <c r="E313"/>
  <c r="E314" s="1"/>
  <c r="E315" s="1"/>
  <c r="E298"/>
  <c r="E293"/>
  <c r="D313"/>
  <c r="D314" s="1"/>
  <c r="D315" s="1"/>
  <c r="H298"/>
  <c r="H293"/>
  <c r="F298"/>
  <c r="F293"/>
  <c r="D298"/>
  <c r="D293"/>
  <c r="D269"/>
  <c r="D273"/>
  <c r="D259"/>
  <c r="D260" s="1"/>
  <c r="D249"/>
  <c r="D250" s="1"/>
  <c r="D224"/>
  <c r="D215"/>
  <c r="D228"/>
  <c r="D198"/>
  <c r="D193"/>
  <c r="D180"/>
  <c r="D181" s="1"/>
  <c r="D169"/>
  <c r="D170" s="1"/>
  <c r="D155"/>
  <c r="D147"/>
  <c r="D139"/>
  <c r="D131"/>
  <c r="D120"/>
  <c r="D112"/>
  <c r="D84"/>
  <c r="D75"/>
  <c r="D93"/>
  <c r="D103"/>
  <c r="D65"/>
  <c r="D66" s="1"/>
  <c r="D54"/>
  <c r="D43"/>
  <c r="D44" s="1"/>
  <c r="D33"/>
  <c r="D34" s="1"/>
  <c r="D238"/>
  <c r="D239" s="1"/>
  <c r="D240" s="1"/>
  <c r="D283"/>
  <c r="D285" s="1"/>
  <c r="I283"/>
  <c r="I285" s="1"/>
  <c r="H283"/>
  <c r="H285" s="1"/>
  <c r="G283"/>
  <c r="G285" s="1"/>
  <c r="F283"/>
  <c r="F285" s="1"/>
  <c r="E283"/>
  <c r="E285" s="1"/>
  <c r="I273"/>
  <c r="H273"/>
  <c r="G273"/>
  <c r="F273"/>
  <c r="E273"/>
  <c r="I269"/>
  <c r="H269"/>
  <c r="G269"/>
  <c r="F269"/>
  <c r="E269"/>
  <c r="I259"/>
  <c r="I260" s="1"/>
  <c r="H259"/>
  <c r="H260" s="1"/>
  <c r="G259"/>
  <c r="G260" s="1"/>
  <c r="F259"/>
  <c r="F260" s="1"/>
  <c r="E259"/>
  <c r="E260" s="1"/>
  <c r="I249"/>
  <c r="I250" s="1"/>
  <c r="H249"/>
  <c r="H250" s="1"/>
  <c r="G249"/>
  <c r="G250" s="1"/>
  <c r="F249"/>
  <c r="F250" s="1"/>
  <c r="E249"/>
  <c r="E250" s="1"/>
  <c r="I238"/>
  <c r="I239" s="1"/>
  <c r="I240" s="1"/>
  <c r="H238"/>
  <c r="H239" s="1"/>
  <c r="H240" s="1"/>
  <c r="G238"/>
  <c r="G239" s="1"/>
  <c r="G240" s="1"/>
  <c r="G224"/>
  <c r="G215"/>
  <c r="G228"/>
  <c r="G198"/>
  <c r="G193"/>
  <c r="G180"/>
  <c r="G181" s="1"/>
  <c r="G169"/>
  <c r="G170" s="1"/>
  <c r="G155"/>
  <c r="G147"/>
  <c r="G139"/>
  <c r="G131"/>
  <c r="G120"/>
  <c r="G112"/>
  <c r="G84"/>
  <c r="G75"/>
  <c r="G93"/>
  <c r="G103"/>
  <c r="G65"/>
  <c r="G66" s="1"/>
  <c r="G54"/>
  <c r="G43"/>
  <c r="G44" s="1"/>
  <c r="G33"/>
  <c r="G34" s="1"/>
  <c r="F238"/>
  <c r="F239" s="1"/>
  <c r="F240" s="1"/>
  <c r="E238"/>
  <c r="E239" s="1"/>
  <c r="E240" s="1"/>
  <c r="I228"/>
  <c r="H228"/>
  <c r="F228"/>
  <c r="E228"/>
  <c r="I224"/>
  <c r="I215"/>
  <c r="H224"/>
  <c r="H215"/>
  <c r="F224"/>
  <c r="F215"/>
  <c r="E224"/>
  <c r="E215"/>
  <c r="I198"/>
  <c r="I193"/>
  <c r="H198"/>
  <c r="H193"/>
  <c r="F198"/>
  <c r="F193"/>
  <c r="E198"/>
  <c r="E193"/>
  <c r="I180"/>
  <c r="I181" s="1"/>
  <c r="H180"/>
  <c r="H181" s="1"/>
  <c r="F180"/>
  <c r="F181" s="1"/>
  <c r="E180"/>
  <c r="E181" s="1"/>
  <c r="I169"/>
  <c r="I170" s="1"/>
  <c r="H169"/>
  <c r="H170" s="1"/>
  <c r="F169"/>
  <c r="F170" s="1"/>
  <c r="E169"/>
  <c r="E170" s="1"/>
  <c r="I155"/>
  <c r="I147"/>
  <c r="I139"/>
  <c r="I131"/>
  <c r="H155"/>
  <c r="H147"/>
  <c r="H139"/>
  <c r="H131"/>
  <c r="F155"/>
  <c r="F147"/>
  <c r="F139"/>
  <c r="F131"/>
  <c r="E155"/>
  <c r="E147"/>
  <c r="E139"/>
  <c r="E131"/>
  <c r="I120"/>
  <c r="I112"/>
  <c r="H120"/>
  <c r="H112"/>
  <c r="F120"/>
  <c r="F112"/>
  <c r="E120"/>
  <c r="E112"/>
  <c r="I103"/>
  <c r="H103"/>
  <c r="F103"/>
  <c r="E103"/>
  <c r="I93"/>
  <c r="H93"/>
  <c r="F93"/>
  <c r="E93"/>
  <c r="I84"/>
  <c r="I75"/>
  <c r="H84"/>
  <c r="H75"/>
  <c r="F84"/>
  <c r="F75"/>
  <c r="E84"/>
  <c r="E75"/>
  <c r="I65"/>
  <c r="I66" s="1"/>
  <c r="I54"/>
  <c r="H65"/>
  <c r="H66" s="1"/>
  <c r="H54"/>
  <c r="F65"/>
  <c r="F66" s="1"/>
  <c r="F54"/>
  <c r="E65"/>
  <c r="E66" s="1"/>
  <c r="E54"/>
  <c r="I43"/>
  <c r="I44" s="1"/>
  <c r="H43"/>
  <c r="H44" s="1"/>
  <c r="F43"/>
  <c r="F44" s="1"/>
  <c r="E43"/>
  <c r="E44" s="1"/>
  <c r="I33"/>
  <c r="I34" s="1"/>
  <c r="H33"/>
  <c r="H34" s="1"/>
  <c r="F33"/>
  <c r="F34" s="1"/>
  <c r="E33"/>
  <c r="E34" s="1"/>
  <c r="J323"/>
  <c r="J324" s="1"/>
  <c r="J325" s="1"/>
  <c r="L323"/>
  <c r="L324" s="1"/>
  <c r="L325" s="1"/>
  <c r="L293"/>
  <c r="L283"/>
  <c r="L273"/>
  <c r="L238"/>
  <c r="L239" s="1"/>
  <c r="L240" s="1"/>
  <c r="L215"/>
  <c r="L65"/>
  <c r="J313"/>
  <c r="J314" s="1"/>
  <c r="J315" s="1"/>
  <c r="J298"/>
  <c r="J293"/>
  <c r="J198"/>
  <c r="L228"/>
  <c r="J259"/>
  <c r="J260" s="1"/>
  <c r="J238"/>
  <c r="J239" s="1"/>
  <c r="J240" s="1"/>
  <c r="J112"/>
  <c r="J54"/>
  <c r="J169"/>
  <c r="J170" s="1"/>
  <c r="J283"/>
  <c r="J284" s="1"/>
  <c r="J269"/>
  <c r="J103"/>
  <c r="J65"/>
  <c r="J66" s="1"/>
  <c r="J193"/>
  <c r="J224"/>
  <c r="J215"/>
  <c r="J228"/>
  <c r="J180"/>
  <c r="J181" s="1"/>
  <c r="J155"/>
  <c r="J147"/>
  <c r="J139"/>
  <c r="J131"/>
  <c r="J120"/>
  <c r="J84"/>
  <c r="J75"/>
  <c r="J93"/>
  <c r="J43"/>
  <c r="J44" s="1"/>
  <c r="J33"/>
  <c r="J34" s="1"/>
  <c r="J273"/>
  <c r="J249"/>
  <c r="J250" s="1"/>
  <c r="E284"/>
  <c r="L198"/>
  <c r="L193"/>
  <c r="L208"/>
  <c r="L57" l="1"/>
  <c r="L66" s="1"/>
  <c r="K66"/>
  <c r="K139"/>
  <c r="J163"/>
  <c r="E163"/>
  <c r="F163"/>
  <c r="H163"/>
  <c r="I163"/>
  <c r="G163"/>
  <c r="K75"/>
  <c r="K147"/>
  <c r="D163"/>
  <c r="E104"/>
  <c r="E121"/>
  <c r="D302"/>
  <c r="D316" s="1"/>
  <c r="D326" s="1"/>
  <c r="E302"/>
  <c r="E316" s="1"/>
  <c r="E326" s="1"/>
  <c r="K284"/>
  <c r="E229"/>
  <c r="K54"/>
  <c r="K249"/>
  <c r="K250" s="1"/>
  <c r="F104"/>
  <c r="I104"/>
  <c r="I121"/>
  <c r="I229"/>
  <c r="G104"/>
  <c r="G121"/>
  <c r="F274"/>
  <c r="F275" s="1"/>
  <c r="F302"/>
  <c r="F316" s="1"/>
  <c r="F326" s="1"/>
  <c r="K84"/>
  <c r="H274"/>
  <c r="H275" s="1"/>
  <c r="K269"/>
  <c r="K274" s="1"/>
  <c r="K112"/>
  <c r="K155"/>
  <c r="J274"/>
  <c r="J275" s="1"/>
  <c r="G274"/>
  <c r="G275" s="1"/>
  <c r="H284"/>
  <c r="E274"/>
  <c r="I274"/>
  <c r="I275" s="1"/>
  <c r="K224"/>
  <c r="K229" s="1"/>
  <c r="K43"/>
  <c r="K44" s="1"/>
  <c r="K180"/>
  <c r="K181" s="1"/>
  <c r="K120"/>
  <c r="D274"/>
  <c r="D275" s="1"/>
  <c r="K131"/>
  <c r="L125"/>
  <c r="L131" s="1"/>
  <c r="K302"/>
  <c r="K316" s="1"/>
  <c r="K326" s="1"/>
  <c r="J285"/>
  <c r="D229"/>
  <c r="L43"/>
  <c r="L44" s="1"/>
  <c r="L54"/>
  <c r="L93"/>
  <c r="J121"/>
  <c r="L103"/>
  <c r="L120"/>
  <c r="L121" s="1"/>
  <c r="L139"/>
  <c r="L169"/>
  <c r="L170" s="1"/>
  <c r="L259"/>
  <c r="L260" s="1"/>
  <c r="L269"/>
  <c r="L298"/>
  <c r="L313"/>
  <c r="L314" s="1"/>
  <c r="L315" s="1"/>
  <c r="F121"/>
  <c r="H121"/>
  <c r="F229"/>
  <c r="D199"/>
  <c r="K199"/>
  <c r="I199"/>
  <c r="G199"/>
  <c r="E199"/>
  <c r="H229"/>
  <c r="G229"/>
  <c r="H199"/>
  <c r="F199"/>
  <c r="L199"/>
  <c r="G302"/>
  <c r="G316" s="1"/>
  <c r="G326" s="1"/>
  <c r="L229"/>
  <c r="J229"/>
  <c r="D104"/>
  <c r="D121"/>
  <c r="H302"/>
  <c r="H316" s="1"/>
  <c r="H326" s="1"/>
  <c r="J104"/>
  <c r="L33"/>
  <c r="L34" s="1"/>
  <c r="L75"/>
  <c r="L302"/>
  <c r="I302"/>
  <c r="I316" s="1"/>
  <c r="I326" s="1"/>
  <c r="E275"/>
  <c r="D284"/>
  <c r="F284"/>
  <c r="I284"/>
  <c r="G284"/>
  <c r="J302"/>
  <c r="J316" s="1"/>
  <c r="J326" s="1"/>
  <c r="I67"/>
  <c r="H104"/>
  <c r="L284"/>
  <c r="L285"/>
  <c r="K104" l="1"/>
  <c r="L163"/>
  <c r="K163"/>
  <c r="L67"/>
  <c r="K275"/>
  <c r="K121"/>
  <c r="K67"/>
  <c r="D67"/>
  <c r="L274"/>
  <c r="L275" s="1"/>
  <c r="H67"/>
  <c r="H230" s="1"/>
  <c r="H286" s="1"/>
  <c r="H327" s="1"/>
  <c r="I230"/>
  <c r="I286" s="1"/>
  <c r="I327" s="1"/>
  <c r="D230"/>
  <c r="D286" s="1"/>
  <c r="D327" s="1"/>
  <c r="L104"/>
  <c r="F67"/>
  <c r="F230" s="1"/>
  <c r="F286" s="1"/>
  <c r="F327" s="1"/>
  <c r="G67"/>
  <c r="G230" s="1"/>
  <c r="G286" s="1"/>
  <c r="G327" s="1"/>
  <c r="E67"/>
  <c r="E230" s="1"/>
  <c r="E286" s="1"/>
  <c r="E327" s="1"/>
  <c r="J67"/>
  <c r="L316"/>
  <c r="L326" s="1"/>
  <c r="F13" s="1"/>
  <c r="K230" l="1"/>
  <c r="K286" s="1"/>
  <c r="K327" s="1"/>
  <c r="L230"/>
  <c r="L286" s="1"/>
  <c r="E13" l="1"/>
  <c r="G13" s="1"/>
  <c r="L327"/>
  <c r="J199" l="1"/>
  <c r="J230" s="1"/>
  <c r="J286" s="1"/>
  <c r="J327" s="1"/>
</calcChain>
</file>

<file path=xl/sharedStrings.xml><?xml version="1.0" encoding="utf-8"?>
<sst xmlns="http://schemas.openxmlformats.org/spreadsheetml/2006/main" count="525" uniqueCount="239">
  <si>
    <t>POLICE</t>
  </si>
  <si>
    <t>Police</t>
  </si>
  <si>
    <t>Public Works</t>
  </si>
  <si>
    <t>Other Administrative Services</t>
  </si>
  <si>
    <t>Capital Outlay on Police</t>
  </si>
  <si>
    <t>Revenue</t>
  </si>
  <si>
    <t>Total</t>
  </si>
  <si>
    <t>Voted</t>
  </si>
  <si>
    <t>Actuals</t>
  </si>
  <si>
    <t>Budget Estimate</t>
  </si>
  <si>
    <t>Revised Estimate</t>
  </si>
  <si>
    <t>Major /Sub-Major/Minor/Sub/Detailed Heads</t>
  </si>
  <si>
    <t>Plan</t>
  </si>
  <si>
    <t>Non-Plan</t>
  </si>
  <si>
    <t>REVENUE SECTION</t>
  </si>
  <si>
    <t>M.H.</t>
  </si>
  <si>
    <t>Direction &amp; Administration</t>
  </si>
  <si>
    <t>60.00.01</t>
  </si>
  <si>
    <t>Salaries</t>
  </si>
  <si>
    <t>60.00.11</t>
  </si>
  <si>
    <t>Travel Expenses</t>
  </si>
  <si>
    <t>60.00.13</t>
  </si>
  <si>
    <t>Office Expenses</t>
  </si>
  <si>
    <t>60.00.22</t>
  </si>
  <si>
    <t>Arms &amp; Ammunitions</t>
  </si>
  <si>
    <t>60.00.25</t>
  </si>
  <si>
    <t>Clothing &amp; Tentage</t>
  </si>
  <si>
    <t>Minor Works</t>
  </si>
  <si>
    <t>60.00.41</t>
  </si>
  <si>
    <t>Secret Service Expenditure</t>
  </si>
  <si>
    <t>60.00.50</t>
  </si>
  <si>
    <t>Other Charges</t>
  </si>
  <si>
    <t>60.00.51</t>
  </si>
  <si>
    <t>Motor Vehicles</t>
  </si>
  <si>
    <t>60.00.05</t>
  </si>
  <si>
    <t>Rewards</t>
  </si>
  <si>
    <t>Police Training Centre</t>
  </si>
  <si>
    <t>61.00.01</t>
  </si>
  <si>
    <t>61.00.11</t>
  </si>
  <si>
    <t>61.00.13</t>
  </si>
  <si>
    <t>61.00.51</t>
  </si>
  <si>
    <t>61.00.52</t>
  </si>
  <si>
    <t>Machinery and  Equipments</t>
  </si>
  <si>
    <t>Crime Investigation &amp; Vigilance</t>
  </si>
  <si>
    <t>Intelligence Branch</t>
  </si>
  <si>
    <t>62.00.01</t>
  </si>
  <si>
    <t>62.00.11</t>
  </si>
  <si>
    <t>62.00.13</t>
  </si>
  <si>
    <t>62.00.14</t>
  </si>
  <si>
    <t>Rent, Rates &amp; Taxes</t>
  </si>
  <si>
    <t>62.00.41</t>
  </si>
  <si>
    <t>62.00.51</t>
  </si>
  <si>
    <t>Crime Investigation Branch</t>
  </si>
  <si>
    <t>63.00.01</t>
  </si>
  <si>
    <t>63.00.11</t>
  </si>
  <si>
    <t>63.00.13</t>
  </si>
  <si>
    <t>63.00.41</t>
  </si>
  <si>
    <t>63.00.51</t>
  </si>
  <si>
    <t>Special Police</t>
  </si>
  <si>
    <t>Sikkim Armed Police</t>
  </si>
  <si>
    <t>64.00.01</t>
  </si>
  <si>
    <t>64.00.11</t>
  </si>
  <si>
    <t>64.00.13</t>
  </si>
  <si>
    <t>64.00.51</t>
  </si>
  <si>
    <t>65.00.01</t>
  </si>
  <si>
    <t>65.00.11</t>
  </si>
  <si>
    <t>65.00.13</t>
  </si>
  <si>
    <t>65.00.22</t>
  </si>
  <si>
    <t>65.00.25</t>
  </si>
  <si>
    <t>65.00.51</t>
  </si>
  <si>
    <t>Traffic Police</t>
  </si>
  <si>
    <t>66.00.01</t>
  </si>
  <si>
    <t>66.00.11</t>
  </si>
  <si>
    <t>66.00.13</t>
  </si>
  <si>
    <t>66.00.51</t>
  </si>
  <si>
    <t>Reserve Lines &amp; Police Band</t>
  </si>
  <si>
    <t>67.00.01</t>
  </si>
  <si>
    <t>67.00.11</t>
  </si>
  <si>
    <t>67.00.13</t>
  </si>
  <si>
    <t>67.00.14</t>
  </si>
  <si>
    <t>67.00.51</t>
  </si>
  <si>
    <t>District Police</t>
  </si>
  <si>
    <t>68.00.01</t>
  </si>
  <si>
    <t>68.00.11</t>
  </si>
  <si>
    <t>68.00.13</t>
  </si>
  <si>
    <t>68.00.41</t>
  </si>
  <si>
    <t>East District</t>
  </si>
  <si>
    <t>00.45.01</t>
  </si>
  <si>
    <t>00.45.11</t>
  </si>
  <si>
    <t>00.45.13</t>
  </si>
  <si>
    <t>00.45.14</t>
  </si>
  <si>
    <t>00.45.41</t>
  </si>
  <si>
    <t>00.45.51</t>
  </si>
  <si>
    <t>West District</t>
  </si>
  <si>
    <t>00.46.01</t>
  </si>
  <si>
    <t>00.46.11</t>
  </si>
  <si>
    <t>00.46.13</t>
  </si>
  <si>
    <t>00.46.14</t>
  </si>
  <si>
    <t>00.46.41</t>
  </si>
  <si>
    <t>North District</t>
  </si>
  <si>
    <t>00.47.01</t>
  </si>
  <si>
    <t>00.47.11</t>
  </si>
  <si>
    <t>00.47.13</t>
  </si>
  <si>
    <t>00.47.14</t>
  </si>
  <si>
    <t>00.47.41</t>
  </si>
  <si>
    <t>South District</t>
  </si>
  <si>
    <t>00.48.01</t>
  </si>
  <si>
    <t>00.48.11</t>
  </si>
  <si>
    <t>00.48.13</t>
  </si>
  <si>
    <t>00.48.14</t>
  </si>
  <si>
    <t>00.48.41</t>
  </si>
  <si>
    <t>Welfare of Police Personnel</t>
  </si>
  <si>
    <t>Welfare Programmes</t>
  </si>
  <si>
    <t>69.00.50</t>
  </si>
  <si>
    <t>Wireless &amp; Computers</t>
  </si>
  <si>
    <t>70.00.01</t>
  </si>
  <si>
    <t>70.00.11</t>
  </si>
  <si>
    <t>70.00.13</t>
  </si>
  <si>
    <t>70.00.14</t>
  </si>
  <si>
    <t>70.00.51</t>
  </si>
  <si>
    <t>70.00.52</t>
  </si>
  <si>
    <t>Machinery and Equipments</t>
  </si>
  <si>
    <t>Forensic Science</t>
  </si>
  <si>
    <t>00.00.01</t>
  </si>
  <si>
    <t>00.00.11</t>
  </si>
  <si>
    <t>00.00.13</t>
  </si>
  <si>
    <t>Other Expenditure</t>
  </si>
  <si>
    <t>74.00.01</t>
  </si>
  <si>
    <t>74.00.11</t>
  </si>
  <si>
    <t>74.00.13</t>
  </si>
  <si>
    <t>Check-Posts at Other Places (Expenditure to be reimbursed by Government of India)</t>
  </si>
  <si>
    <t>75.00.01</t>
  </si>
  <si>
    <t>75.00.11</t>
  </si>
  <si>
    <t>75.00.13</t>
  </si>
  <si>
    <t>75.00.14</t>
  </si>
  <si>
    <t>75.00.27</t>
  </si>
  <si>
    <t>75.00.41</t>
  </si>
  <si>
    <t>Office Buildings</t>
  </si>
  <si>
    <t>Maintenance and Repairs</t>
  </si>
  <si>
    <t>Establishment</t>
  </si>
  <si>
    <t>60.00.52</t>
  </si>
  <si>
    <t>Fire Protection and control</t>
  </si>
  <si>
    <t>CAPITAL SECTION</t>
  </si>
  <si>
    <t>Construction</t>
  </si>
  <si>
    <t>Police Housing</t>
  </si>
  <si>
    <t>60.00.73</t>
  </si>
  <si>
    <t>Police Quarters &amp; Barracks</t>
  </si>
  <si>
    <t>DEMAND NO. 30</t>
  </si>
  <si>
    <t>Capital Outlay on Public Works</t>
  </si>
  <si>
    <t>Other Buildings</t>
  </si>
  <si>
    <t>Fire Services</t>
  </si>
  <si>
    <t>44.00.71</t>
  </si>
  <si>
    <t>Housing</t>
  </si>
  <si>
    <t>Other Maintenance Expenditure</t>
  </si>
  <si>
    <t>61.82.27</t>
  </si>
  <si>
    <t>61.89.27</t>
  </si>
  <si>
    <t>Modernisation of Police Force</t>
  </si>
  <si>
    <t>II. Details of the estimates and the heads under which this grant will be accounted for:</t>
  </si>
  <si>
    <t>Capital</t>
  </si>
  <si>
    <t>Home Guards (50% Expenditure to be reimbursed by GOI)</t>
  </si>
  <si>
    <t>60.61.75</t>
  </si>
  <si>
    <t>Civil Defence (50% Expenditure to be reimbursed by GOI)</t>
  </si>
  <si>
    <t>Check-Posts Administration (Head 
Quarter)</t>
  </si>
  <si>
    <t>Construction of Police Quarters, Station 
and Outposts</t>
  </si>
  <si>
    <t>A - General Services  (d) Administrative Services</t>
  </si>
  <si>
    <t>B - Social Services (c) Water Supply, Sanitation</t>
  </si>
  <si>
    <t>A - Capital Account of General Services</t>
  </si>
  <si>
    <t>India Reserve Battalion</t>
  </si>
  <si>
    <t>Machinery &amp; Equipments</t>
  </si>
  <si>
    <t>63.83.52</t>
  </si>
  <si>
    <t>Housing &amp; Urban Development</t>
  </si>
  <si>
    <t>State Police Headquarters</t>
  </si>
  <si>
    <t>Maintenance &amp; Repairs</t>
  </si>
  <si>
    <t>Construction of Fire Station</t>
  </si>
  <si>
    <t>66.00.22</t>
  </si>
  <si>
    <t>66.00.25</t>
  </si>
  <si>
    <t>67.00.22</t>
  </si>
  <si>
    <t>67.00.25</t>
  </si>
  <si>
    <t>84.00.52</t>
  </si>
  <si>
    <t>Modernisation of Police Force 
(Central share)</t>
  </si>
  <si>
    <t>Maintenance &amp; repairs of Office 
buildings</t>
  </si>
  <si>
    <t>Strengthening of Enforcement Capabilities 
for Combating Illicit Traffic in Narcotic 
Drugs &amp; Psychotropic Substance 
(100% CSS)</t>
  </si>
  <si>
    <t>Modernisation of Fire Services 
(90:10 % CSS)</t>
  </si>
  <si>
    <t>84.00.53</t>
  </si>
  <si>
    <t>Major Works</t>
  </si>
  <si>
    <t>Director General of Police</t>
  </si>
  <si>
    <t>Training</t>
  </si>
  <si>
    <t>Police Communication Branch</t>
  </si>
  <si>
    <t>Expenditure on Maintenance of Central Para-Military Force</t>
  </si>
  <si>
    <t>76.00.74</t>
  </si>
  <si>
    <t>60.61.76</t>
  </si>
  <si>
    <t>60.61.77</t>
  </si>
  <si>
    <t>State Police</t>
  </si>
  <si>
    <t>Reinforcement of Existing Security infrastructure by Creating new Monitoring Check-post, improving Road Transport link, Security Equipment etc ( State Specific Grant under 13th Finance Commission)</t>
  </si>
  <si>
    <t xml:space="preserve">Major Work </t>
  </si>
  <si>
    <t>71.00.53</t>
  </si>
  <si>
    <t>72.00.53</t>
  </si>
  <si>
    <t>72.00.52</t>
  </si>
  <si>
    <t>Machinery and Equipment</t>
  </si>
  <si>
    <t>Construction of IB Head Quarter at Tadong (SPA)</t>
  </si>
  <si>
    <t>73.00.53</t>
  </si>
  <si>
    <t>67.00.50</t>
  </si>
  <si>
    <t>(In Thousands of Rupees)</t>
  </si>
  <si>
    <t>2012-13</t>
  </si>
  <si>
    <t>60.61.71</t>
  </si>
  <si>
    <t>Construction of 2nd and 3rd IRBn HQ at Mangley</t>
  </si>
  <si>
    <t>Construction of Residential  Building (State Specific Grant under 13th Finance Commission)</t>
  </si>
  <si>
    <t>Police Training Centre at Yangyang (State Specific Grant under 13th Finance Commission)</t>
  </si>
  <si>
    <t>Construction of  Non-Residential Building
(State Specific Grant under 13th Finance Commission)</t>
  </si>
  <si>
    <t>Reinforcement of Existing Security infrastructure by Creating new Monitoring Check-post, improving Road Transport link, Security Equipment etc (State Specific Grant under 13th Finance Commission)</t>
  </si>
  <si>
    <t>Benevolent Fund</t>
  </si>
  <si>
    <t>69.00.71</t>
  </si>
  <si>
    <t>Maintenance of Central Para-Military 
Force</t>
  </si>
  <si>
    <t>Rec</t>
  </si>
  <si>
    <t>2013-14</t>
  </si>
  <si>
    <t>Modernisation of Police Force 
(90:10% CSS)</t>
  </si>
  <si>
    <t>85.00.52</t>
  </si>
  <si>
    <t>85.00.53</t>
  </si>
  <si>
    <t>India Reserve Battalion  (2nd IRBn)</t>
  </si>
  <si>
    <t>India Reserve Battalion (2nd IRBn)</t>
  </si>
  <si>
    <t>Police, 00.911-Recoveries of Over 
Payments</t>
  </si>
  <si>
    <t>2014-15</t>
  </si>
  <si>
    <t>I. Estimate of the amount required in the year ending 31st March, 2015 to defray the charges in respect of Police</t>
  </si>
  <si>
    <t>00.00.51</t>
  </si>
  <si>
    <t>Motor Vehicle</t>
  </si>
  <si>
    <t>00.00.52</t>
  </si>
  <si>
    <t>00.00.50</t>
  </si>
  <si>
    <t>National Scheme for Modernization of Police and other forces</t>
  </si>
  <si>
    <t>19.00.81</t>
  </si>
  <si>
    <t>19.00.82</t>
  </si>
  <si>
    <t>Range Office</t>
  </si>
  <si>
    <t>19.00.83</t>
  </si>
  <si>
    <t>Modernisation of Police Force (90 % CSS)</t>
  </si>
  <si>
    <t>Modernisation of Police Force (10 % State Share)</t>
  </si>
  <si>
    <t>Criminal Tracking Network and Systems 
(100% CSS)</t>
  </si>
  <si>
    <t>India Reserve Battalion (3rd IRBn)</t>
  </si>
  <si>
    <t>(*)</t>
  </si>
  <si>
    <t>Note:</t>
  </si>
  <si>
    <t>State share of SPA</t>
  </si>
</sst>
</file>

<file path=xl/styles.xml><?xml version="1.0" encoding="utf-8"?>
<styleSheet xmlns="http://schemas.openxmlformats.org/spreadsheetml/2006/main">
  <numFmts count="12">
    <numFmt numFmtId="164" formatCode="_(* #,##0.00_);_(* \(#,##0.00\);_(* &quot;-&quot;??_);_(@_)"/>
    <numFmt numFmtId="165" formatCode="_-* #,##0.00\ _k_r_-;\-* #,##0.00\ _k_r_-;_-* &quot;-&quot;??\ _k_r_-;_-@_-"/>
    <numFmt numFmtId="166" formatCode="00#"/>
    <numFmt numFmtId="167" formatCode="0#"/>
    <numFmt numFmtId="168" formatCode="00##"/>
    <numFmt numFmtId="169" formatCode="##"/>
    <numFmt numFmtId="170" formatCode="00000#"/>
    <numFmt numFmtId="171" formatCode="00.00#"/>
    <numFmt numFmtId="172" formatCode="0#.###"/>
    <numFmt numFmtId="173" formatCode="00.##"/>
    <numFmt numFmtId="174" formatCode="00.000"/>
    <numFmt numFmtId="175" formatCode="0#.0##"/>
  </numFmts>
  <fonts count="8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10"/>
      <name val="Courier"/>
      <family val="3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Alignment="0"/>
  </cellStyleXfs>
  <cellXfs count="153">
    <xf numFmtId="0" fontId="0" fillId="0" borderId="0" xfId="0"/>
    <xf numFmtId="0" fontId="3" fillId="0" borderId="0" xfId="3" applyFont="1" applyFill="1" applyAlignment="1">
      <alignment vertical="top" wrapText="1"/>
    </xf>
    <xf numFmtId="0" fontId="3" fillId="0" borderId="0" xfId="3" applyFont="1" applyFill="1"/>
    <xf numFmtId="0" fontId="4" fillId="0" borderId="0" xfId="3" applyFont="1" applyFill="1" applyAlignment="1" applyProtection="1">
      <alignment horizontal="center"/>
    </xf>
    <xf numFmtId="0" fontId="3" fillId="0" borderId="0" xfId="3" applyFont="1" applyFill="1" applyAlignment="1" applyProtection="1">
      <alignment horizontal="left"/>
    </xf>
    <xf numFmtId="0" fontId="3" fillId="0" borderId="0" xfId="6" applyFont="1" applyFill="1"/>
    <xf numFmtId="0" fontId="4" fillId="0" borderId="0" xfId="3" applyNumberFormat="1" applyFont="1" applyFill="1" applyAlignment="1" applyProtection="1">
      <alignment horizontal="center"/>
    </xf>
    <xf numFmtId="0" fontId="3" fillId="0" borderId="0" xfId="3" applyNumberFormat="1" applyFont="1" applyFill="1" applyAlignment="1" applyProtection="1">
      <alignment horizontal="left"/>
    </xf>
    <xf numFmtId="0" fontId="3" fillId="0" borderId="0" xfId="3" applyNumberFormat="1" applyFont="1" applyFill="1" applyAlignment="1" applyProtection="1">
      <alignment horizontal="right"/>
    </xf>
    <xf numFmtId="0" fontId="3" fillId="0" borderId="0" xfId="6" applyFont="1" applyFill="1" applyAlignment="1" applyProtection="1">
      <alignment horizontal="left"/>
    </xf>
    <xf numFmtId="0" fontId="4" fillId="0" borderId="0" xfId="3" applyNumberFormat="1" applyFont="1" applyFill="1"/>
    <xf numFmtId="0" fontId="4" fillId="0" borderId="0" xfId="2" applyNumberFormat="1" applyFont="1" applyFill="1" applyBorder="1" applyAlignment="1" applyProtection="1">
      <alignment horizontal="center"/>
    </xf>
    <xf numFmtId="0" fontId="3" fillId="0" borderId="0" xfId="3" applyNumberFormat="1" applyFont="1" applyFill="1"/>
    <xf numFmtId="0" fontId="4" fillId="0" borderId="0" xfId="3" applyNumberFormat="1" applyFont="1" applyFill="1" applyAlignment="1" applyProtection="1">
      <alignment horizontal="right"/>
    </xf>
    <xf numFmtId="0" fontId="3" fillId="0" borderId="0" xfId="6" applyFont="1" applyFill="1" applyBorder="1" applyAlignment="1">
      <alignment vertical="top" wrapText="1"/>
    </xf>
    <xf numFmtId="0" fontId="3" fillId="0" borderId="1" xfId="4" applyFont="1" applyFill="1" applyBorder="1"/>
    <xf numFmtId="0" fontId="3" fillId="0" borderId="1" xfId="4" applyNumberFormat="1" applyFont="1" applyFill="1" applyBorder="1"/>
    <xf numFmtId="0" fontId="5" fillId="0" borderId="1" xfId="4" applyNumberFormat="1" applyFont="1" applyFill="1" applyBorder="1" applyAlignment="1" applyProtection="1">
      <alignment horizontal="left"/>
    </xf>
    <xf numFmtId="0" fontId="5" fillId="0" borderId="1" xfId="4" applyNumberFormat="1" applyFont="1" applyFill="1" applyBorder="1"/>
    <xf numFmtId="0" fontId="6" fillId="0" borderId="1" xfId="4" applyNumberFormat="1" applyFont="1" applyFill="1" applyBorder="1" applyAlignment="1" applyProtection="1">
      <alignment horizontal="right"/>
    </xf>
    <xf numFmtId="0" fontId="3" fillId="0" borderId="2" xfId="5" applyFont="1" applyFill="1" applyBorder="1" applyAlignment="1" applyProtection="1">
      <alignment horizontal="right" vertical="top" wrapText="1"/>
    </xf>
    <xf numFmtId="0" fontId="3" fillId="0" borderId="0" xfId="4" applyFont="1" applyFill="1" applyBorder="1" applyProtection="1"/>
    <xf numFmtId="0" fontId="3" fillId="0" borderId="0" xfId="5" applyFont="1" applyFill="1" applyProtection="1"/>
    <xf numFmtId="0" fontId="3" fillId="0" borderId="0" xfId="5" applyFont="1" applyFill="1" applyBorder="1" applyAlignment="1" applyProtection="1">
      <alignment vertical="top" wrapText="1"/>
    </xf>
    <xf numFmtId="0" fontId="3" fillId="0" borderId="0" xfId="5" applyFont="1" applyFill="1" applyBorder="1" applyAlignment="1" applyProtection="1">
      <alignment horizontal="right" vertical="top" wrapText="1"/>
    </xf>
    <xf numFmtId="0" fontId="3" fillId="0" borderId="1" xfId="5" applyFont="1" applyFill="1" applyBorder="1" applyAlignment="1" applyProtection="1">
      <alignment horizontal="right" vertical="top" wrapText="1"/>
    </xf>
    <xf numFmtId="0" fontId="3" fillId="0" borderId="1" xfId="4" applyNumberFormat="1" applyFont="1" applyFill="1" applyBorder="1" applyAlignment="1" applyProtection="1">
      <alignment horizontal="right"/>
    </xf>
    <xf numFmtId="0" fontId="3" fillId="0" borderId="0" xfId="4" applyNumberFormat="1" applyFont="1" applyFill="1" applyBorder="1" applyAlignment="1" applyProtection="1">
      <alignment horizontal="right"/>
    </xf>
    <xf numFmtId="0" fontId="4" fillId="0" borderId="0" xfId="3" applyFont="1" applyFill="1" applyAlignment="1" applyProtection="1">
      <alignment horizontal="left" vertical="top" wrapText="1"/>
    </xf>
    <xf numFmtId="0" fontId="4" fillId="0" borderId="0" xfId="3" applyFont="1" applyFill="1" applyBorder="1" applyAlignment="1">
      <alignment vertical="top" wrapText="1"/>
    </xf>
    <xf numFmtId="0" fontId="3" fillId="0" borderId="0" xfId="3" applyFont="1" applyFill="1" applyBorder="1" applyAlignment="1">
      <alignment vertical="top" wrapText="1"/>
    </xf>
    <xf numFmtId="0" fontId="4" fillId="0" borderId="0" xfId="3" applyFont="1" applyFill="1" applyBorder="1" applyAlignment="1" applyProtection="1">
      <alignment vertical="top" wrapText="1"/>
    </xf>
    <xf numFmtId="0" fontId="3" fillId="0" borderId="0" xfId="3" applyFont="1" applyFill="1" applyBorder="1" applyAlignment="1" applyProtection="1">
      <alignment horizontal="left" vertical="top" wrapText="1"/>
    </xf>
    <xf numFmtId="0" fontId="3" fillId="0" borderId="0" xfId="3" applyNumberFormat="1" applyFont="1" applyFill="1" applyAlignment="1">
      <alignment horizontal="right"/>
    </xf>
    <xf numFmtId="0" fontId="3" fillId="0" borderId="0" xfId="3" applyFont="1" applyFill="1" applyBorder="1" applyAlignment="1" applyProtection="1">
      <alignment vertical="top" wrapText="1"/>
    </xf>
    <xf numFmtId="0" fontId="3" fillId="0" borderId="0" xfId="3" applyFont="1" applyFill="1" applyBorder="1" applyAlignment="1">
      <alignment horizontal="right" vertical="top" wrapText="1"/>
    </xf>
    <xf numFmtId="165" fontId="3" fillId="0" borderId="0" xfId="1" applyNumberFormat="1" applyFont="1" applyFill="1" applyBorder="1" applyAlignment="1" applyProtection="1">
      <alignment horizontal="right" wrapText="1"/>
    </xf>
    <xf numFmtId="0" fontId="3" fillId="0" borderId="0" xfId="3" applyNumberFormat="1" applyFont="1" applyFill="1" applyBorder="1" applyAlignment="1">
      <alignment horizontal="right"/>
    </xf>
    <xf numFmtId="0" fontId="3" fillId="0" borderId="0" xfId="3" applyNumberFormat="1" applyFont="1" applyFill="1" applyBorder="1" applyAlignment="1" applyProtection="1">
      <alignment horizontal="right"/>
    </xf>
    <xf numFmtId="0" fontId="3" fillId="0" borderId="1" xfId="3" applyNumberFormat="1" applyFont="1" applyFill="1" applyBorder="1" applyAlignment="1" applyProtection="1">
      <alignment horizontal="right"/>
    </xf>
    <xf numFmtId="0" fontId="3" fillId="0" borderId="1" xfId="3" applyFont="1" applyFill="1" applyBorder="1" applyAlignment="1">
      <alignment vertical="top" wrapText="1"/>
    </xf>
    <xf numFmtId="0" fontId="4" fillId="0" borderId="0" xfId="3" applyFont="1" applyFill="1" applyBorder="1" applyAlignment="1" applyProtection="1">
      <alignment horizontal="left" vertical="top" wrapText="1"/>
    </xf>
    <xf numFmtId="0" fontId="3" fillId="0" borderId="1" xfId="3" applyNumberFormat="1" applyFont="1" applyFill="1" applyBorder="1" applyAlignment="1">
      <alignment horizontal="right"/>
    </xf>
    <xf numFmtId="0" fontId="3" fillId="0" borderId="3" xfId="3" applyNumberFormat="1" applyFont="1" applyFill="1" applyBorder="1" applyAlignment="1" applyProtection="1">
      <alignment horizontal="right"/>
    </xf>
    <xf numFmtId="0" fontId="3" fillId="0" borderId="0" xfId="1" applyNumberFormat="1" applyFont="1" applyFill="1" applyBorder="1" applyAlignment="1" applyProtection="1">
      <alignment horizontal="right"/>
    </xf>
    <xf numFmtId="0" fontId="3" fillId="0" borderId="1" xfId="3" applyFont="1" applyFill="1" applyBorder="1" applyAlignment="1" applyProtection="1">
      <alignment horizontal="left" vertical="top" wrapText="1"/>
    </xf>
    <xf numFmtId="0" fontId="3" fillId="0" borderId="2" xfId="1" applyNumberFormat="1" applyFont="1" applyFill="1" applyBorder="1" applyAlignment="1" applyProtection="1">
      <alignment horizontal="right"/>
    </xf>
    <xf numFmtId="0" fontId="3" fillId="0" borderId="2" xfId="3" applyNumberFormat="1" applyFont="1" applyFill="1" applyBorder="1" applyAlignment="1" applyProtection="1">
      <alignment horizontal="right"/>
    </xf>
    <xf numFmtId="0" fontId="3" fillId="0" borderId="3" xfId="3" applyNumberFormat="1" applyFont="1" applyFill="1" applyBorder="1" applyAlignment="1">
      <alignment horizontal="right"/>
    </xf>
    <xf numFmtId="0" fontId="3" fillId="0" borderId="0" xfId="3" applyFont="1" applyFill="1" applyBorder="1"/>
    <xf numFmtId="166" fontId="3" fillId="0" borderId="0" xfId="3" applyNumberFormat="1" applyFont="1" applyFill="1" applyBorder="1" applyAlignment="1" applyProtection="1">
      <alignment horizontal="left" vertical="top" wrapText="1"/>
    </xf>
    <xf numFmtId="0" fontId="4" fillId="0" borderId="0" xfId="6" applyFont="1" applyFill="1" applyBorder="1" applyAlignment="1" applyProtection="1">
      <alignment horizontal="left" vertical="top" wrapText="1"/>
    </xf>
    <xf numFmtId="0" fontId="3" fillId="0" borderId="0" xfId="6" applyFont="1" applyFill="1" applyBorder="1" applyAlignment="1" applyProtection="1">
      <alignment horizontal="left" vertical="top" wrapText="1"/>
    </xf>
    <xf numFmtId="0" fontId="3" fillId="0" borderId="3" xfId="6" applyNumberFormat="1" applyFont="1" applyFill="1" applyBorder="1" applyAlignment="1" applyProtection="1">
      <alignment horizontal="right"/>
    </xf>
    <xf numFmtId="0" fontId="3" fillId="0" borderId="0" xfId="1" applyNumberFormat="1" applyFont="1" applyFill="1" applyBorder="1" applyAlignment="1" applyProtection="1">
      <alignment horizontal="right" wrapText="1"/>
    </xf>
    <xf numFmtId="0" fontId="3" fillId="0" borderId="3" xfId="1" applyNumberFormat="1" applyFont="1" applyFill="1" applyBorder="1" applyAlignment="1" applyProtection="1">
      <alignment horizontal="right" wrapText="1"/>
    </xf>
    <xf numFmtId="0" fontId="3" fillId="0" borderId="0" xfId="6" applyFont="1" applyFill="1" applyBorder="1"/>
    <xf numFmtId="0" fontId="3" fillId="0" borderId="3" xfId="3" applyFont="1" applyFill="1" applyBorder="1" applyAlignment="1">
      <alignment vertical="top" wrapText="1"/>
    </xf>
    <xf numFmtId="0" fontId="4" fillId="0" borderId="3" xfId="3" applyFont="1" applyFill="1" applyBorder="1" applyAlignment="1">
      <alignment vertical="top" wrapText="1"/>
    </xf>
    <xf numFmtId="0" fontId="4" fillId="0" borderId="3" xfId="3" applyFont="1" applyFill="1" applyBorder="1" applyAlignment="1" applyProtection="1">
      <alignment horizontal="left" vertical="top" wrapText="1"/>
    </xf>
    <xf numFmtId="0" fontId="3" fillId="0" borderId="0" xfId="6" applyNumberFormat="1" applyFont="1" applyFill="1" applyAlignment="1">
      <alignment horizontal="right"/>
    </xf>
    <xf numFmtId="0" fontId="3" fillId="0" borderId="0" xfId="6" applyNumberFormat="1" applyFont="1" applyFill="1" applyAlignment="1" applyProtection="1">
      <alignment horizontal="right"/>
    </xf>
    <xf numFmtId="0" fontId="3" fillId="0" borderId="0" xfId="6" applyNumberFormat="1" applyFont="1" applyFill="1" applyBorder="1" applyAlignment="1" applyProtection="1">
      <alignment horizontal="right"/>
    </xf>
    <xf numFmtId="0" fontId="3" fillId="0" borderId="1" xfId="1" applyNumberFormat="1" applyFont="1" applyFill="1" applyBorder="1" applyAlignment="1" applyProtection="1">
      <alignment horizontal="right" wrapText="1"/>
    </xf>
    <xf numFmtId="0" fontId="4" fillId="0" borderId="0" xfId="6" applyFont="1" applyFill="1" applyAlignment="1" applyProtection="1">
      <alignment horizontal="left" vertical="top" wrapText="1"/>
    </xf>
    <xf numFmtId="0" fontId="3" fillId="0" borderId="1" xfId="3" applyFont="1" applyFill="1" applyBorder="1"/>
    <xf numFmtId="0" fontId="3" fillId="0" borderId="1" xfId="3" applyNumberFormat="1" applyFont="1" applyFill="1" applyBorder="1"/>
    <xf numFmtId="164" fontId="3" fillId="0" borderId="0" xfId="1" applyFont="1" applyFill="1" applyBorder="1" applyAlignment="1" applyProtection="1">
      <alignment horizontal="right" wrapText="1"/>
    </xf>
    <xf numFmtId="164" fontId="3" fillId="0" borderId="3" xfId="1" applyFont="1" applyFill="1" applyBorder="1" applyAlignment="1" applyProtection="1">
      <alignment horizontal="right" wrapText="1"/>
    </xf>
    <xf numFmtId="164" fontId="3" fillId="0" borderId="0" xfId="1" applyFont="1" applyFill="1" applyAlignment="1" applyProtection="1">
      <alignment horizontal="right" wrapText="1"/>
    </xf>
    <xf numFmtId="0" fontId="4" fillId="0" borderId="0" xfId="3" applyNumberFormat="1" applyFont="1" applyFill="1" applyBorder="1" applyAlignment="1" applyProtection="1">
      <alignment horizontal="center"/>
    </xf>
    <xf numFmtId="0" fontId="3" fillId="0" borderId="0" xfId="6" applyNumberFormat="1" applyFont="1" applyFill="1"/>
    <xf numFmtId="0" fontId="4" fillId="0" borderId="0" xfId="6" applyNumberFormat="1" applyFont="1" applyFill="1" applyAlignment="1">
      <alignment horizontal="center"/>
    </xf>
    <xf numFmtId="164" fontId="3" fillId="0" borderId="0" xfId="1" applyFont="1" applyFill="1" applyBorder="1"/>
    <xf numFmtId="164" fontId="3" fillId="0" borderId="0" xfId="1" applyFont="1" applyFill="1" applyBorder="1" applyAlignment="1">
      <alignment wrapText="1"/>
    </xf>
    <xf numFmtId="164" fontId="3" fillId="0" borderId="1" xfId="1" applyFont="1" applyFill="1" applyBorder="1" applyAlignment="1" applyProtection="1">
      <alignment horizontal="right" wrapText="1"/>
    </xf>
    <xf numFmtId="164" fontId="3" fillId="0" borderId="0" xfId="1" applyFont="1" applyFill="1" applyAlignment="1">
      <alignment horizontal="right" wrapText="1"/>
    </xf>
    <xf numFmtId="164" fontId="3" fillId="0" borderId="1" xfId="1" applyFont="1" applyFill="1" applyBorder="1" applyAlignment="1">
      <alignment horizontal="right" wrapText="1"/>
    </xf>
    <xf numFmtId="164" fontId="3" fillId="0" borderId="0" xfId="1" applyFont="1" applyFill="1" applyBorder="1" applyAlignment="1">
      <alignment horizontal="right" wrapText="1"/>
    </xf>
    <xf numFmtId="164" fontId="3" fillId="0" borderId="3" xfId="1" applyFont="1" applyFill="1" applyBorder="1" applyAlignment="1">
      <alignment horizontal="right" wrapText="1"/>
    </xf>
    <xf numFmtId="166" fontId="4" fillId="0" borderId="0" xfId="3" applyNumberFormat="1" applyFont="1" applyFill="1" applyBorder="1" applyAlignment="1" applyProtection="1">
      <alignment horizontal="left" vertical="top" wrapText="1"/>
    </xf>
    <xf numFmtId="164" fontId="3" fillId="0" borderId="0" xfId="1" applyFont="1" applyFill="1" applyBorder="1" applyAlignment="1">
      <alignment horizontal="right"/>
    </xf>
    <xf numFmtId="0" fontId="3" fillId="0" borderId="0" xfId="6" applyNumberFormat="1" applyFont="1" applyFill="1" applyBorder="1" applyAlignment="1">
      <alignment horizontal="right"/>
    </xf>
    <xf numFmtId="0" fontId="3" fillId="0" borderId="1" xfId="6" applyFont="1" applyFill="1" applyBorder="1" applyAlignment="1">
      <alignment vertical="top" wrapText="1"/>
    </xf>
    <xf numFmtId="0" fontId="3" fillId="0" borderId="3" xfId="1" applyNumberFormat="1" applyFont="1" applyFill="1" applyBorder="1" applyAlignment="1" applyProtection="1">
      <alignment horizontal="right"/>
    </xf>
    <xf numFmtId="0" fontId="3" fillId="0" borderId="3" xfId="1" applyNumberFormat="1" applyFont="1" applyFill="1" applyBorder="1" applyAlignment="1">
      <alignment horizontal="right"/>
    </xf>
    <xf numFmtId="0" fontId="3" fillId="0" borderId="2" xfId="5" applyFont="1" applyFill="1" applyBorder="1" applyAlignment="1" applyProtection="1">
      <alignment vertical="top"/>
    </xf>
    <xf numFmtId="0" fontId="3" fillId="0" borderId="1" xfId="3" applyNumberFormat="1" applyFont="1" applyFill="1" applyBorder="1" applyAlignment="1">
      <alignment horizontal="left"/>
    </xf>
    <xf numFmtId="164" fontId="3" fillId="0" borderId="1" xfId="1" applyFont="1" applyFill="1" applyBorder="1"/>
    <xf numFmtId="164" fontId="3" fillId="0" borderId="2" xfId="1" applyFont="1" applyFill="1" applyBorder="1" applyAlignment="1" applyProtection="1">
      <alignment horizontal="right" wrapText="1"/>
    </xf>
    <xf numFmtId="0" fontId="3" fillId="0" borderId="1" xfId="4" applyNumberFormat="1" applyFont="1" applyFill="1" applyBorder="1" applyAlignment="1" applyProtection="1">
      <alignment horizontal="left"/>
    </xf>
    <xf numFmtId="0" fontId="3" fillId="0" borderId="1" xfId="3" applyFont="1" applyFill="1" applyBorder="1" applyAlignment="1">
      <alignment horizontal="right" vertical="top" wrapText="1"/>
    </xf>
    <xf numFmtId="0" fontId="3" fillId="0" borderId="0" xfId="1" applyNumberFormat="1" applyFont="1" applyFill="1" applyBorder="1" applyAlignment="1">
      <alignment horizontal="right"/>
    </xf>
    <xf numFmtId="0" fontId="3" fillId="0" borderId="1" xfId="1" applyNumberFormat="1" applyFont="1" applyFill="1" applyBorder="1"/>
    <xf numFmtId="0" fontId="3" fillId="0" borderId="2" xfId="5" applyFont="1" applyFill="1" applyBorder="1" applyAlignment="1" applyProtection="1">
      <alignment horizontal="left" vertical="top" wrapText="1"/>
    </xf>
    <xf numFmtId="0" fontId="3" fillId="0" borderId="0" xfId="4" applyFont="1" applyFill="1" applyBorder="1" applyAlignment="1" applyProtection="1">
      <alignment horizontal="left"/>
    </xf>
    <xf numFmtId="0" fontId="3" fillId="0" borderId="0" xfId="5" applyFont="1" applyFill="1" applyBorder="1" applyAlignment="1" applyProtection="1">
      <alignment horizontal="left" vertical="top" wrapText="1"/>
    </xf>
    <xf numFmtId="0" fontId="3" fillId="0" borderId="1" xfId="5" applyFont="1" applyFill="1" applyBorder="1" applyAlignment="1" applyProtection="1">
      <alignment horizontal="left" vertical="top" wrapText="1"/>
    </xf>
    <xf numFmtId="0" fontId="3" fillId="0" borderId="1" xfId="4" applyFont="1" applyFill="1" applyBorder="1" applyAlignment="1" applyProtection="1">
      <alignment horizontal="left"/>
    </xf>
    <xf numFmtId="0" fontId="3" fillId="0" borderId="0" xfId="1" applyNumberFormat="1" applyFont="1" applyFill="1" applyBorder="1" applyAlignment="1">
      <alignment horizontal="right" wrapText="1"/>
    </xf>
    <xf numFmtId="0" fontId="3" fillId="0" borderId="0" xfId="1" applyNumberFormat="1" applyFont="1" applyFill="1" applyBorder="1"/>
    <xf numFmtId="0" fontId="3" fillId="0" borderId="0" xfId="1" applyNumberFormat="1" applyFont="1" applyFill="1" applyAlignment="1" applyProtection="1">
      <alignment horizontal="right" wrapText="1"/>
    </xf>
    <xf numFmtId="0" fontId="3" fillId="0" borderId="3" xfId="1" applyNumberFormat="1" applyFont="1" applyFill="1" applyBorder="1" applyAlignment="1">
      <alignment horizontal="right" wrapText="1"/>
    </xf>
    <xf numFmtId="0" fontId="3" fillId="0" borderId="1" xfId="1" applyNumberFormat="1" applyFont="1" applyFill="1" applyBorder="1" applyAlignment="1">
      <alignment horizontal="right" wrapText="1"/>
    </xf>
    <xf numFmtId="164" fontId="3" fillId="0" borderId="0" xfId="1" applyFont="1" applyFill="1" applyBorder="1" applyAlignment="1" applyProtection="1">
      <alignment horizontal="right"/>
    </xf>
    <xf numFmtId="0" fontId="3" fillId="0" borderId="1" xfId="6" applyNumberFormat="1" applyFont="1" applyFill="1" applyBorder="1" applyAlignment="1" applyProtection="1">
      <alignment horizontal="right" wrapText="1"/>
    </xf>
    <xf numFmtId="0" fontId="4" fillId="0" borderId="0" xfId="3" applyFont="1" applyFill="1" applyBorder="1" applyAlignment="1" applyProtection="1">
      <alignment horizontal="center"/>
    </xf>
    <xf numFmtId="170" fontId="3" fillId="0" borderId="0" xfId="3" applyNumberFormat="1" applyFont="1" applyFill="1" applyBorder="1" applyAlignment="1">
      <alignment horizontal="right" vertical="top" wrapText="1"/>
    </xf>
    <xf numFmtId="170" fontId="3" fillId="0" borderId="1" xfId="3" applyNumberFormat="1" applyFont="1" applyFill="1" applyBorder="1" applyAlignment="1">
      <alignment horizontal="right" vertical="top" wrapText="1"/>
    </xf>
    <xf numFmtId="0" fontId="3" fillId="0" borderId="0" xfId="1" applyNumberFormat="1" applyFont="1" applyFill="1" applyAlignment="1">
      <alignment horizontal="right" wrapText="1"/>
    </xf>
    <xf numFmtId="0" fontId="3" fillId="0" borderId="1" xfId="1" applyNumberFormat="1" applyFont="1" applyFill="1" applyBorder="1" applyAlignment="1" applyProtection="1">
      <alignment horizontal="right"/>
    </xf>
    <xf numFmtId="0" fontId="3" fillId="0" borderId="0" xfId="1" applyNumberFormat="1" applyFont="1" applyFill="1" applyAlignment="1">
      <alignment horizontal="right"/>
    </xf>
    <xf numFmtId="169" fontId="3" fillId="0" borderId="0" xfId="6" applyNumberFormat="1" applyFont="1" applyFill="1" applyBorder="1" applyAlignment="1">
      <alignment horizontal="right" vertical="top" wrapText="1"/>
    </xf>
    <xf numFmtId="167" fontId="3" fillId="0" borderId="0" xfId="3" applyNumberFormat="1" applyFont="1" applyFill="1" applyBorder="1" applyAlignment="1">
      <alignment horizontal="right" vertical="top"/>
    </xf>
    <xf numFmtId="0" fontId="3" fillId="0" borderId="1" xfId="6" applyNumberFormat="1" applyFont="1" applyFill="1" applyBorder="1" applyAlignment="1">
      <alignment horizontal="right"/>
    </xf>
    <xf numFmtId="0" fontId="3" fillId="0" borderId="0" xfId="6" applyFont="1" applyFill="1" applyBorder="1" applyAlignment="1">
      <alignment horizontal="right" vertical="top" wrapText="1"/>
    </xf>
    <xf numFmtId="0" fontId="3" fillId="0" borderId="3" xfId="6" applyNumberFormat="1" applyFont="1" applyFill="1" applyBorder="1" applyAlignment="1">
      <alignment horizontal="right"/>
    </xf>
    <xf numFmtId="170" fontId="3" fillId="0" borderId="0" xfId="6" applyNumberFormat="1" applyFont="1" applyFill="1" applyBorder="1" applyAlignment="1">
      <alignment horizontal="right" vertical="top" wrapText="1"/>
    </xf>
    <xf numFmtId="0" fontId="4" fillId="0" borderId="0" xfId="3" applyFont="1" applyFill="1" applyBorder="1" applyAlignment="1" applyProtection="1">
      <alignment horizontal="right"/>
    </xf>
    <xf numFmtId="0" fontId="3" fillId="0" borderId="0" xfId="3" applyFont="1" applyFill="1" applyAlignment="1">
      <alignment horizontal="right" vertical="top" wrapText="1"/>
    </xf>
    <xf numFmtId="0" fontId="3" fillId="0" borderId="0" xfId="3" applyFont="1" applyFill="1" applyAlignment="1" applyProtection="1">
      <alignment horizontal="right"/>
    </xf>
    <xf numFmtId="0" fontId="4" fillId="0" borderId="0" xfId="3" applyFont="1" applyFill="1" applyBorder="1" applyAlignment="1">
      <alignment horizontal="right" vertical="top" wrapText="1"/>
    </xf>
    <xf numFmtId="171" fontId="4" fillId="0" borderId="0" xfId="3" applyNumberFormat="1" applyFont="1" applyFill="1" applyBorder="1" applyAlignment="1">
      <alignment horizontal="right" vertical="top" wrapText="1"/>
    </xf>
    <xf numFmtId="168" fontId="4" fillId="0" borderId="0" xfId="3" applyNumberFormat="1" applyFont="1" applyFill="1" applyBorder="1" applyAlignment="1">
      <alignment horizontal="right" vertical="top" wrapText="1"/>
    </xf>
    <xf numFmtId="173" fontId="3" fillId="0" borderId="0" xfId="3" applyNumberFormat="1" applyFont="1" applyFill="1" applyBorder="1" applyAlignment="1">
      <alignment horizontal="right" vertical="top" wrapText="1"/>
    </xf>
    <xf numFmtId="174" fontId="4" fillId="0" borderId="0" xfId="3" applyNumberFormat="1" applyFont="1" applyFill="1" applyBorder="1" applyAlignment="1">
      <alignment horizontal="right" vertical="top" wrapText="1"/>
    </xf>
    <xf numFmtId="0" fontId="4" fillId="0" borderId="0" xfId="6" applyFont="1" applyFill="1" applyBorder="1" applyAlignment="1">
      <alignment horizontal="right" vertical="top" wrapText="1"/>
    </xf>
    <xf numFmtId="167" fontId="3" fillId="0" borderId="0" xfId="6" applyNumberFormat="1" applyFont="1" applyFill="1" applyBorder="1" applyAlignment="1">
      <alignment horizontal="right" vertical="top" wrapText="1"/>
    </xf>
    <xf numFmtId="175" fontId="4" fillId="0" borderId="0" xfId="6" applyNumberFormat="1" applyFont="1" applyFill="1" applyBorder="1" applyAlignment="1">
      <alignment horizontal="right" vertical="top" wrapText="1"/>
    </xf>
    <xf numFmtId="174" fontId="4" fillId="0" borderId="0" xfId="6" applyNumberFormat="1" applyFont="1" applyFill="1" applyBorder="1" applyAlignment="1">
      <alignment horizontal="right" vertical="top" wrapText="1"/>
    </xf>
    <xf numFmtId="0" fontId="4" fillId="0" borderId="0" xfId="6" applyFont="1" applyFill="1" applyBorder="1" applyAlignment="1">
      <alignment horizontal="right" vertical="top"/>
    </xf>
    <xf numFmtId="167" fontId="3" fillId="0" borderId="0" xfId="6" applyNumberFormat="1" applyFont="1" applyFill="1" applyBorder="1" applyAlignment="1">
      <alignment horizontal="right" vertical="top"/>
    </xf>
    <xf numFmtId="175" fontId="4" fillId="0" borderId="0" xfId="3" applyNumberFormat="1" applyFont="1" applyFill="1" applyBorder="1" applyAlignment="1">
      <alignment horizontal="right" vertical="top" wrapText="1"/>
    </xf>
    <xf numFmtId="0" fontId="4" fillId="0" borderId="3" xfId="3" applyFont="1" applyFill="1" applyBorder="1" applyAlignment="1">
      <alignment horizontal="right" vertical="top" wrapText="1"/>
    </xf>
    <xf numFmtId="169" fontId="3" fillId="0" borderId="0" xfId="6" applyNumberFormat="1" applyFont="1" applyFill="1" applyBorder="1" applyAlignment="1">
      <alignment horizontal="right" vertical="top"/>
    </xf>
    <xf numFmtId="172" fontId="4" fillId="0" borderId="0" xfId="6" applyNumberFormat="1" applyFont="1" applyFill="1" applyBorder="1" applyAlignment="1">
      <alignment horizontal="right" vertical="top"/>
    </xf>
    <xf numFmtId="0" fontId="4" fillId="0" borderId="0" xfId="6" applyFont="1" applyFill="1" applyAlignment="1">
      <alignment horizontal="right" vertical="top"/>
    </xf>
    <xf numFmtId="0" fontId="3" fillId="0" borderId="3" xfId="3" applyFont="1" applyFill="1" applyBorder="1" applyAlignment="1">
      <alignment horizontal="right" vertical="top" wrapText="1"/>
    </xf>
    <xf numFmtId="0" fontId="3" fillId="0" borderId="1" xfId="3" applyFont="1" applyFill="1" applyBorder="1" applyAlignment="1">
      <alignment horizontal="right"/>
    </xf>
    <xf numFmtId="173" fontId="3" fillId="0" borderId="1" xfId="3" applyNumberFormat="1" applyFont="1" applyFill="1" applyBorder="1" applyAlignment="1">
      <alignment horizontal="right" vertical="top" wrapText="1"/>
    </xf>
    <xf numFmtId="0" fontId="3" fillId="0" borderId="1" xfId="1" applyNumberFormat="1" applyFont="1" applyFill="1" applyBorder="1" applyAlignment="1">
      <alignment horizontal="right"/>
    </xf>
    <xf numFmtId="0" fontId="4" fillId="0" borderId="1" xfId="3" applyFont="1" applyFill="1" applyBorder="1" applyAlignment="1">
      <alignment horizontal="right" vertical="top" wrapText="1"/>
    </xf>
    <xf numFmtId="0" fontId="4" fillId="0" borderId="1" xfId="3" applyFont="1" applyFill="1" applyBorder="1" applyAlignment="1" applyProtection="1">
      <alignment horizontal="left" vertical="top" wrapText="1"/>
    </xf>
    <xf numFmtId="0" fontId="4" fillId="0" borderId="1" xfId="6" applyFont="1" applyFill="1" applyBorder="1" applyAlignment="1">
      <alignment horizontal="right" vertical="top" wrapText="1"/>
    </xf>
    <xf numFmtId="0" fontId="4" fillId="0" borderId="1" xfId="6" applyFont="1" applyFill="1" applyBorder="1" applyAlignment="1" applyProtection="1">
      <alignment horizontal="left" vertical="top" wrapText="1"/>
    </xf>
    <xf numFmtId="0" fontId="3" fillId="0" borderId="0" xfId="6" applyFont="1" applyFill="1" applyBorder="1" applyAlignment="1">
      <alignment horizontal="right" wrapText="1"/>
    </xf>
    <xf numFmtId="0" fontId="3" fillId="0" borderId="0" xfId="6" applyFont="1" applyFill="1" applyBorder="1" applyAlignment="1" applyProtection="1">
      <alignment horizontal="left" wrapText="1"/>
    </xf>
    <xf numFmtId="0" fontId="3" fillId="0" borderId="1" xfId="6" applyFont="1" applyFill="1" applyBorder="1" applyAlignment="1">
      <alignment horizontal="right" wrapText="1"/>
    </xf>
    <xf numFmtId="0" fontId="3" fillId="0" borderId="1" xfId="6" applyFont="1" applyFill="1" applyBorder="1" applyAlignment="1" applyProtection="1">
      <alignment horizontal="left" wrapText="1"/>
    </xf>
    <xf numFmtId="0" fontId="3" fillId="0" borderId="0" xfId="1" applyNumberFormat="1" applyFont="1" applyFill="1" applyBorder="1" applyAlignment="1">
      <alignment wrapText="1"/>
    </xf>
    <xf numFmtId="0" fontId="4" fillId="0" borderId="0" xfId="3" applyFont="1" applyFill="1" applyBorder="1" applyAlignment="1" applyProtection="1">
      <alignment horizontal="center"/>
    </xf>
    <xf numFmtId="0" fontId="3" fillId="0" borderId="0" xfId="4" applyNumberFormat="1" applyFont="1" applyFill="1" applyBorder="1" applyAlignment="1" applyProtection="1">
      <alignment horizontal="center"/>
    </xf>
    <xf numFmtId="0" fontId="3" fillId="0" borderId="2" xfId="4" applyNumberFormat="1" applyFont="1" applyFill="1" applyBorder="1" applyAlignment="1" applyProtection="1">
      <alignment horizontal="center"/>
    </xf>
  </cellXfs>
  <cellStyles count="7">
    <cellStyle name="Comma" xfId="1" builtinId="3"/>
    <cellStyle name="Normal" xfId="0" builtinId="0"/>
    <cellStyle name="Normal_BUDGET FOR  03-04" xfId="2"/>
    <cellStyle name="Normal_budget for 03-04" xfId="3"/>
    <cellStyle name="Normal_BUDGET-2000" xfId="4"/>
    <cellStyle name="Normal_budgetDocNIC02-03" xfId="5"/>
    <cellStyle name="Normal_DEMAND17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codeName="Sheet1"/>
  <dimension ref="A1:L332"/>
  <sheetViews>
    <sheetView tabSelected="1" view="pageBreakPreview" zoomScaleNormal="85" zoomScaleSheetLayoutView="100" workbookViewId="0">
      <selection activeCell="F21" sqref="F21"/>
    </sheetView>
  </sheetViews>
  <sheetFormatPr defaultColWidth="11" defaultRowHeight="12.75"/>
  <cols>
    <col min="1" max="1" width="6.42578125" style="1" customWidth="1"/>
    <col min="2" max="2" width="8.140625" style="119" customWidth="1"/>
    <col min="3" max="3" width="34.5703125" style="2" customWidth="1"/>
    <col min="4" max="4" width="8.5703125" style="12" customWidth="1"/>
    <col min="5" max="5" width="9.42578125" style="12" customWidth="1"/>
    <col min="6" max="6" width="8.42578125" style="2" customWidth="1"/>
    <col min="7" max="7" width="8.5703125" style="2" customWidth="1"/>
    <col min="8" max="8" width="8.5703125" style="12" customWidth="1"/>
    <col min="9" max="9" width="8.42578125" style="12" customWidth="1"/>
    <col min="10" max="10" width="8.5703125" style="12" customWidth="1"/>
    <col min="11" max="11" width="9.140625" style="12" customWidth="1"/>
    <col min="12" max="12" width="8.42578125" style="12" customWidth="1"/>
    <col min="13" max="16384" width="11" style="2"/>
  </cols>
  <sheetData>
    <row r="1" spans="1:12">
      <c r="A1" s="150" t="s">
        <v>147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</row>
    <row r="2" spans="1:12">
      <c r="A2" s="150" t="s">
        <v>0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</row>
    <row r="3" spans="1:12">
      <c r="A3" s="106"/>
      <c r="B3" s="118"/>
      <c r="C3" s="106"/>
      <c r="D3" s="70"/>
      <c r="E3" s="70"/>
      <c r="F3" s="106"/>
      <c r="G3" s="106"/>
      <c r="H3" s="70"/>
      <c r="I3" s="70"/>
      <c r="J3" s="70"/>
      <c r="K3" s="70"/>
      <c r="L3" s="70"/>
    </row>
    <row r="4" spans="1:12">
      <c r="D4" s="8" t="s">
        <v>164</v>
      </c>
      <c r="E4" s="6">
        <v>2055</v>
      </c>
      <c r="F4" s="4" t="s">
        <v>1</v>
      </c>
      <c r="G4" s="3"/>
      <c r="H4" s="6"/>
      <c r="I4" s="6"/>
      <c r="J4" s="6"/>
      <c r="K4" s="6"/>
      <c r="L4" s="6"/>
    </row>
    <row r="5" spans="1:12">
      <c r="D5" s="8"/>
      <c r="E5" s="6">
        <v>2059</v>
      </c>
      <c r="F5" s="4" t="s">
        <v>2</v>
      </c>
      <c r="G5" s="3"/>
      <c r="H5" s="6"/>
      <c r="I5" s="6"/>
      <c r="J5" s="6"/>
      <c r="K5" s="6"/>
      <c r="L5" s="6"/>
    </row>
    <row r="6" spans="1:12">
      <c r="D6" s="8"/>
      <c r="E6" s="6">
        <v>2070</v>
      </c>
      <c r="F6" s="7" t="s">
        <v>3</v>
      </c>
      <c r="G6" s="3"/>
      <c r="H6" s="6"/>
      <c r="I6" s="6"/>
      <c r="J6" s="6"/>
      <c r="K6" s="6"/>
      <c r="L6" s="6"/>
    </row>
    <row r="7" spans="1:12">
      <c r="C7" s="5"/>
      <c r="D7" s="61" t="s">
        <v>165</v>
      </c>
      <c r="E7" s="71"/>
      <c r="F7" s="5"/>
      <c r="G7" s="3"/>
      <c r="H7" s="6"/>
      <c r="I7" s="6"/>
      <c r="J7" s="6"/>
      <c r="K7" s="6"/>
      <c r="L7" s="6"/>
    </row>
    <row r="8" spans="1:12">
      <c r="C8" s="5"/>
      <c r="D8" s="61" t="s">
        <v>170</v>
      </c>
      <c r="E8" s="72">
        <v>2216</v>
      </c>
      <c r="F8" s="9" t="s">
        <v>152</v>
      </c>
      <c r="G8" s="3"/>
      <c r="H8" s="6"/>
      <c r="I8" s="6"/>
      <c r="J8" s="6"/>
      <c r="K8" s="6"/>
      <c r="L8" s="6"/>
    </row>
    <row r="9" spans="1:12">
      <c r="D9" s="8" t="s">
        <v>166</v>
      </c>
      <c r="E9" s="6">
        <v>4055</v>
      </c>
      <c r="F9" s="7" t="s">
        <v>4</v>
      </c>
      <c r="G9" s="6"/>
      <c r="H9" s="6"/>
      <c r="I9" s="6"/>
      <c r="J9" s="6"/>
      <c r="K9" s="6"/>
      <c r="L9" s="6"/>
    </row>
    <row r="10" spans="1:12">
      <c r="D10" s="2"/>
      <c r="E10" s="6">
        <v>4059</v>
      </c>
      <c r="F10" s="7" t="s">
        <v>148</v>
      </c>
      <c r="G10" s="6"/>
      <c r="H10" s="6"/>
      <c r="I10" s="6"/>
      <c r="J10" s="6"/>
      <c r="K10" s="6"/>
      <c r="L10" s="6"/>
    </row>
    <row r="11" spans="1:12">
      <c r="A11" s="4" t="s">
        <v>222</v>
      </c>
      <c r="B11" s="120"/>
      <c r="D11" s="7"/>
      <c r="E11" s="7"/>
      <c r="F11" s="7"/>
      <c r="G11" s="7"/>
      <c r="H11" s="6"/>
      <c r="I11" s="6"/>
      <c r="J11" s="6"/>
      <c r="K11" s="6"/>
      <c r="L11" s="6"/>
    </row>
    <row r="12" spans="1:12">
      <c r="A12" s="2"/>
      <c r="D12" s="10"/>
      <c r="E12" s="11" t="s">
        <v>5</v>
      </c>
      <c r="F12" s="11" t="s">
        <v>158</v>
      </c>
      <c r="G12" s="11" t="s">
        <v>6</v>
      </c>
    </row>
    <row r="13" spans="1:12">
      <c r="A13" s="2"/>
      <c r="D13" s="13" t="s">
        <v>7</v>
      </c>
      <c r="E13" s="6">
        <f>L286</f>
        <v>2847858</v>
      </c>
      <c r="F13" s="6">
        <f>L326</f>
        <v>297730</v>
      </c>
      <c r="G13" s="6">
        <f>F13+E13</f>
        <v>3145588</v>
      </c>
    </row>
    <row r="14" spans="1:12">
      <c r="A14" s="4" t="s">
        <v>157</v>
      </c>
      <c r="B14" s="120"/>
      <c r="D14" s="7"/>
      <c r="E14" s="7"/>
      <c r="F14" s="12"/>
      <c r="G14" s="12"/>
    </row>
    <row r="15" spans="1:12" ht="13.5">
      <c r="A15" s="14"/>
      <c r="B15" s="115"/>
      <c r="C15" s="15"/>
      <c r="D15" s="16"/>
      <c r="E15" s="16"/>
      <c r="F15" s="16"/>
      <c r="G15" s="16"/>
      <c r="H15" s="16"/>
      <c r="I15" s="90"/>
      <c r="J15" s="17"/>
      <c r="K15" s="18"/>
      <c r="L15" s="19" t="s">
        <v>202</v>
      </c>
    </row>
    <row r="16" spans="1:12" s="22" customFormat="1">
      <c r="A16" s="94"/>
      <c r="B16" s="20"/>
      <c r="C16" s="95"/>
      <c r="D16" s="152" t="s">
        <v>8</v>
      </c>
      <c r="E16" s="152"/>
      <c r="F16" s="151" t="s">
        <v>9</v>
      </c>
      <c r="G16" s="151"/>
      <c r="H16" s="151" t="s">
        <v>10</v>
      </c>
      <c r="I16" s="151"/>
      <c r="J16" s="151" t="s">
        <v>9</v>
      </c>
      <c r="K16" s="151"/>
      <c r="L16" s="151"/>
    </row>
    <row r="17" spans="1:12" s="22" customFormat="1">
      <c r="A17" s="96"/>
      <c r="B17" s="24"/>
      <c r="C17" s="95" t="s">
        <v>11</v>
      </c>
      <c r="D17" s="151" t="s">
        <v>203</v>
      </c>
      <c r="E17" s="151"/>
      <c r="F17" s="151" t="s">
        <v>214</v>
      </c>
      <c r="G17" s="151"/>
      <c r="H17" s="151" t="s">
        <v>214</v>
      </c>
      <c r="I17" s="151"/>
      <c r="J17" s="151" t="s">
        <v>221</v>
      </c>
      <c r="K17" s="151"/>
      <c r="L17" s="151"/>
    </row>
    <row r="18" spans="1:12" s="22" customFormat="1">
      <c r="A18" s="97"/>
      <c r="B18" s="25"/>
      <c r="C18" s="98"/>
      <c r="D18" s="26" t="s">
        <v>12</v>
      </c>
      <c r="E18" s="26" t="s">
        <v>13</v>
      </c>
      <c r="F18" s="26" t="s">
        <v>12</v>
      </c>
      <c r="G18" s="26" t="s">
        <v>13</v>
      </c>
      <c r="H18" s="26" t="s">
        <v>12</v>
      </c>
      <c r="I18" s="26" t="s">
        <v>13</v>
      </c>
      <c r="J18" s="26" t="s">
        <v>12</v>
      </c>
      <c r="K18" s="26" t="s">
        <v>13</v>
      </c>
      <c r="L18" s="26" t="s">
        <v>6</v>
      </c>
    </row>
    <row r="19" spans="1:12" s="22" customFormat="1">
      <c r="A19" s="23"/>
      <c r="B19" s="24"/>
      <c r="C19" s="21"/>
      <c r="D19" s="27"/>
      <c r="E19" s="27"/>
      <c r="F19" s="27"/>
      <c r="G19" s="27"/>
      <c r="H19" s="27"/>
      <c r="I19" s="27"/>
      <c r="J19" s="27"/>
      <c r="K19" s="27"/>
      <c r="L19" s="27"/>
    </row>
    <row r="20" spans="1:12" ht="12" customHeight="1">
      <c r="C20" s="28" t="s">
        <v>14</v>
      </c>
      <c r="F20" s="12"/>
      <c r="G20" s="12"/>
    </row>
    <row r="21" spans="1:12" ht="12" customHeight="1">
      <c r="A21" s="1" t="s">
        <v>15</v>
      </c>
      <c r="B21" s="121">
        <v>2055</v>
      </c>
      <c r="C21" s="29" t="s">
        <v>1</v>
      </c>
      <c r="F21" s="12"/>
      <c r="G21" s="12"/>
    </row>
    <row r="22" spans="1:12" ht="12" customHeight="1">
      <c r="A22" s="30"/>
      <c r="B22" s="122">
        <v>1E-3</v>
      </c>
      <c r="C22" s="31" t="s">
        <v>16</v>
      </c>
      <c r="F22" s="12"/>
      <c r="G22" s="12"/>
    </row>
    <row r="23" spans="1:12" ht="12" customHeight="1">
      <c r="A23" s="30"/>
      <c r="B23" s="35">
        <v>60</v>
      </c>
      <c r="C23" s="32" t="s">
        <v>185</v>
      </c>
      <c r="D23" s="33"/>
      <c r="E23" s="33"/>
      <c r="F23" s="33"/>
      <c r="G23" s="33"/>
      <c r="H23" s="33"/>
      <c r="I23" s="33"/>
      <c r="J23" s="33"/>
      <c r="K23" s="33"/>
      <c r="L23" s="33"/>
    </row>
    <row r="24" spans="1:12" ht="12" customHeight="1">
      <c r="A24" s="30"/>
      <c r="B24" s="107" t="s">
        <v>17</v>
      </c>
      <c r="C24" s="34" t="s">
        <v>18</v>
      </c>
      <c r="D24" s="69">
        <v>0</v>
      </c>
      <c r="E24" s="8">
        <v>39373</v>
      </c>
      <c r="F24" s="69">
        <v>0</v>
      </c>
      <c r="G24" s="8">
        <v>38602</v>
      </c>
      <c r="H24" s="69">
        <v>0</v>
      </c>
      <c r="I24" s="8">
        <v>38602</v>
      </c>
      <c r="J24" s="69">
        <v>0</v>
      </c>
      <c r="K24" s="8">
        <v>44192</v>
      </c>
      <c r="L24" s="8">
        <f t="shared" ref="L24:L32" si="0">SUM(J24:K24)</f>
        <v>44192</v>
      </c>
    </row>
    <row r="25" spans="1:12" ht="12" customHeight="1">
      <c r="A25" s="30"/>
      <c r="B25" s="35" t="s">
        <v>34</v>
      </c>
      <c r="C25" s="34" t="s">
        <v>35</v>
      </c>
      <c r="D25" s="69">
        <v>0</v>
      </c>
      <c r="E25" s="54">
        <v>25</v>
      </c>
      <c r="F25" s="67">
        <v>0</v>
      </c>
      <c r="G25" s="37">
        <v>87</v>
      </c>
      <c r="H25" s="67">
        <v>0</v>
      </c>
      <c r="I25" s="37">
        <v>87</v>
      </c>
      <c r="J25" s="69">
        <v>0</v>
      </c>
      <c r="K25" s="37">
        <v>87</v>
      </c>
      <c r="L25" s="38">
        <f t="shared" si="0"/>
        <v>87</v>
      </c>
    </row>
    <row r="26" spans="1:12" ht="12" customHeight="1">
      <c r="A26" s="30"/>
      <c r="B26" s="107" t="s">
        <v>19</v>
      </c>
      <c r="C26" s="34" t="s">
        <v>20</v>
      </c>
      <c r="D26" s="69">
        <v>0</v>
      </c>
      <c r="E26" s="8">
        <v>1283</v>
      </c>
      <c r="F26" s="69">
        <v>0</v>
      </c>
      <c r="G26" s="33">
        <v>1118</v>
      </c>
      <c r="H26" s="69">
        <v>0</v>
      </c>
      <c r="I26" s="33">
        <v>1118</v>
      </c>
      <c r="J26" s="69">
        <v>0</v>
      </c>
      <c r="K26" s="33">
        <v>1118</v>
      </c>
      <c r="L26" s="8">
        <f t="shared" si="0"/>
        <v>1118</v>
      </c>
    </row>
    <row r="27" spans="1:12" ht="12" customHeight="1">
      <c r="A27" s="30"/>
      <c r="B27" s="107" t="s">
        <v>21</v>
      </c>
      <c r="C27" s="34" t="s">
        <v>22</v>
      </c>
      <c r="D27" s="69">
        <v>0</v>
      </c>
      <c r="E27" s="8">
        <v>2147</v>
      </c>
      <c r="F27" s="69">
        <v>0</v>
      </c>
      <c r="G27" s="33">
        <v>1339</v>
      </c>
      <c r="H27" s="69">
        <v>0</v>
      </c>
      <c r="I27" s="33">
        <v>1339</v>
      </c>
      <c r="J27" s="69">
        <v>0</v>
      </c>
      <c r="K27" s="33">
        <v>1339</v>
      </c>
      <c r="L27" s="8">
        <f t="shared" si="0"/>
        <v>1339</v>
      </c>
    </row>
    <row r="28" spans="1:12" ht="12" customHeight="1">
      <c r="A28" s="30"/>
      <c r="B28" s="107" t="s">
        <v>23</v>
      </c>
      <c r="C28" s="34" t="s">
        <v>24</v>
      </c>
      <c r="D28" s="69">
        <v>0</v>
      </c>
      <c r="E28" s="101">
        <v>2401</v>
      </c>
      <c r="F28" s="69">
        <v>0</v>
      </c>
      <c r="G28" s="33">
        <v>2430</v>
      </c>
      <c r="H28" s="69">
        <v>0</v>
      </c>
      <c r="I28" s="33">
        <v>2430</v>
      </c>
      <c r="J28" s="69">
        <v>0</v>
      </c>
      <c r="K28" s="33">
        <v>2430</v>
      </c>
      <c r="L28" s="8">
        <f t="shared" si="0"/>
        <v>2430</v>
      </c>
    </row>
    <row r="29" spans="1:12" ht="12" customHeight="1">
      <c r="A29" s="30"/>
      <c r="B29" s="107" t="s">
        <v>25</v>
      </c>
      <c r="C29" s="34" t="s">
        <v>26</v>
      </c>
      <c r="D29" s="69">
        <v>0</v>
      </c>
      <c r="E29" s="8">
        <v>13560</v>
      </c>
      <c r="F29" s="69">
        <v>0</v>
      </c>
      <c r="G29" s="33">
        <v>12460</v>
      </c>
      <c r="H29" s="69">
        <v>0</v>
      </c>
      <c r="I29" s="33">
        <v>12460</v>
      </c>
      <c r="J29" s="69">
        <v>0</v>
      </c>
      <c r="K29" s="33">
        <v>12460</v>
      </c>
      <c r="L29" s="8">
        <f t="shared" si="0"/>
        <v>12460</v>
      </c>
    </row>
    <row r="30" spans="1:12" ht="12" customHeight="1">
      <c r="A30" s="30"/>
      <c r="B30" s="107" t="s">
        <v>28</v>
      </c>
      <c r="C30" s="34" t="s">
        <v>29</v>
      </c>
      <c r="D30" s="69">
        <v>0</v>
      </c>
      <c r="E30" s="101">
        <v>625</v>
      </c>
      <c r="F30" s="69">
        <v>0</v>
      </c>
      <c r="G30" s="33">
        <v>560</v>
      </c>
      <c r="H30" s="69">
        <v>0</v>
      </c>
      <c r="I30" s="33">
        <v>560</v>
      </c>
      <c r="J30" s="69">
        <v>0</v>
      </c>
      <c r="K30" s="33">
        <v>560</v>
      </c>
      <c r="L30" s="8">
        <f t="shared" si="0"/>
        <v>560</v>
      </c>
    </row>
    <row r="31" spans="1:12" ht="12" customHeight="1">
      <c r="A31" s="30"/>
      <c r="B31" s="107" t="s">
        <v>30</v>
      </c>
      <c r="C31" s="34" t="s">
        <v>31</v>
      </c>
      <c r="D31" s="69">
        <v>0</v>
      </c>
      <c r="E31" s="8">
        <v>1442</v>
      </c>
      <c r="F31" s="69">
        <v>0</v>
      </c>
      <c r="G31" s="33">
        <v>1880</v>
      </c>
      <c r="H31" s="69">
        <v>0</v>
      </c>
      <c r="I31" s="33">
        <v>1880</v>
      </c>
      <c r="J31" s="69">
        <v>0</v>
      </c>
      <c r="K31" s="33">
        <v>1880</v>
      </c>
      <c r="L31" s="8">
        <f t="shared" si="0"/>
        <v>1880</v>
      </c>
    </row>
    <row r="32" spans="1:12" ht="12" customHeight="1">
      <c r="A32" s="30"/>
      <c r="B32" s="107" t="s">
        <v>32</v>
      </c>
      <c r="C32" s="34" t="s">
        <v>33</v>
      </c>
      <c r="D32" s="69">
        <v>0</v>
      </c>
      <c r="E32" s="8">
        <v>2871</v>
      </c>
      <c r="F32" s="69">
        <v>0</v>
      </c>
      <c r="G32" s="33">
        <v>4532</v>
      </c>
      <c r="H32" s="69">
        <v>0</v>
      </c>
      <c r="I32" s="33">
        <v>4532</v>
      </c>
      <c r="J32" s="69">
        <v>0</v>
      </c>
      <c r="K32" s="33">
        <v>4532</v>
      </c>
      <c r="L32" s="8">
        <f t="shared" si="0"/>
        <v>4532</v>
      </c>
    </row>
    <row r="33" spans="1:12">
      <c r="A33" s="30" t="s">
        <v>6</v>
      </c>
      <c r="B33" s="35">
        <v>60</v>
      </c>
      <c r="C33" s="32" t="s">
        <v>185</v>
      </c>
      <c r="D33" s="68">
        <f t="shared" ref="D33:L33" si="1">SUM(D24:D32)</f>
        <v>0</v>
      </c>
      <c r="E33" s="43">
        <f t="shared" si="1"/>
        <v>63727</v>
      </c>
      <c r="F33" s="68">
        <f t="shared" si="1"/>
        <v>0</v>
      </c>
      <c r="G33" s="43">
        <f t="shared" si="1"/>
        <v>63008</v>
      </c>
      <c r="H33" s="68">
        <f t="shared" si="1"/>
        <v>0</v>
      </c>
      <c r="I33" s="43">
        <f t="shared" si="1"/>
        <v>63008</v>
      </c>
      <c r="J33" s="68">
        <f t="shared" si="1"/>
        <v>0</v>
      </c>
      <c r="K33" s="43">
        <f>SUM(K24:K32)</f>
        <v>68598</v>
      </c>
      <c r="L33" s="43">
        <f t="shared" si="1"/>
        <v>68598</v>
      </c>
    </row>
    <row r="34" spans="1:12">
      <c r="A34" s="30" t="s">
        <v>6</v>
      </c>
      <c r="B34" s="122">
        <v>1E-3</v>
      </c>
      <c r="C34" s="41" t="s">
        <v>16</v>
      </c>
      <c r="D34" s="75">
        <f t="shared" ref="D34:L34" si="2">D33</f>
        <v>0</v>
      </c>
      <c r="E34" s="39">
        <f t="shared" si="2"/>
        <v>63727</v>
      </c>
      <c r="F34" s="75">
        <f t="shared" si="2"/>
        <v>0</v>
      </c>
      <c r="G34" s="39">
        <f t="shared" si="2"/>
        <v>63008</v>
      </c>
      <c r="H34" s="75">
        <f t="shared" si="2"/>
        <v>0</v>
      </c>
      <c r="I34" s="39">
        <f t="shared" si="2"/>
        <v>63008</v>
      </c>
      <c r="J34" s="75">
        <f t="shared" si="2"/>
        <v>0</v>
      </c>
      <c r="K34" s="39">
        <f>K33</f>
        <v>68598</v>
      </c>
      <c r="L34" s="39">
        <f t="shared" si="2"/>
        <v>68598</v>
      </c>
    </row>
    <row r="35" spans="1:12">
      <c r="A35" s="30"/>
      <c r="B35" s="122"/>
      <c r="C35" s="41"/>
      <c r="D35" s="67"/>
      <c r="E35" s="38"/>
      <c r="F35" s="67"/>
      <c r="G35" s="38"/>
      <c r="H35" s="67"/>
      <c r="I35" s="38"/>
      <c r="J35" s="54"/>
      <c r="K35" s="38"/>
      <c r="L35" s="38"/>
    </row>
    <row r="36" spans="1:12" ht="13.35" customHeight="1">
      <c r="A36" s="30"/>
      <c r="B36" s="122">
        <v>3.0000000000000001E-3</v>
      </c>
      <c r="C36" s="41" t="s">
        <v>186</v>
      </c>
      <c r="D36" s="37"/>
      <c r="E36" s="37"/>
      <c r="F36" s="37"/>
      <c r="G36" s="37"/>
      <c r="H36" s="37"/>
      <c r="I36" s="37"/>
      <c r="J36" s="37"/>
      <c r="K36" s="37"/>
      <c r="L36" s="37"/>
    </row>
    <row r="37" spans="1:12" ht="13.35" customHeight="1">
      <c r="A37" s="30"/>
      <c r="B37" s="35">
        <v>61</v>
      </c>
      <c r="C37" s="32" t="s">
        <v>36</v>
      </c>
      <c r="D37" s="37"/>
      <c r="E37" s="37"/>
      <c r="F37" s="37"/>
      <c r="G37" s="37"/>
      <c r="H37" s="37"/>
      <c r="I37" s="37"/>
      <c r="J37" s="37"/>
      <c r="K37" s="37"/>
      <c r="L37" s="37"/>
    </row>
    <row r="38" spans="1:12" ht="13.35" customHeight="1">
      <c r="A38" s="40"/>
      <c r="B38" s="108" t="s">
        <v>37</v>
      </c>
      <c r="C38" s="45" t="s">
        <v>18</v>
      </c>
      <c r="D38" s="75">
        <v>0</v>
      </c>
      <c r="E38" s="39">
        <v>22882</v>
      </c>
      <c r="F38" s="75">
        <v>0</v>
      </c>
      <c r="G38" s="39">
        <v>25259</v>
      </c>
      <c r="H38" s="75">
        <v>0</v>
      </c>
      <c r="I38" s="39">
        <v>25259</v>
      </c>
      <c r="J38" s="75">
        <v>0</v>
      </c>
      <c r="K38" s="39">
        <f>27718+666</f>
        <v>28384</v>
      </c>
      <c r="L38" s="39">
        <f>SUM(J38:K38)</f>
        <v>28384</v>
      </c>
    </row>
    <row r="39" spans="1:12" ht="13.35" customHeight="1">
      <c r="A39" s="30"/>
      <c r="B39" s="107" t="s">
        <v>38</v>
      </c>
      <c r="C39" s="32" t="s">
        <v>20</v>
      </c>
      <c r="D39" s="67">
        <v>0</v>
      </c>
      <c r="E39" s="38">
        <v>292</v>
      </c>
      <c r="F39" s="67">
        <v>0</v>
      </c>
      <c r="G39" s="37">
        <v>325</v>
      </c>
      <c r="H39" s="67">
        <v>0</v>
      </c>
      <c r="I39" s="37">
        <v>325</v>
      </c>
      <c r="J39" s="67">
        <v>0</v>
      </c>
      <c r="K39" s="37">
        <v>325</v>
      </c>
      <c r="L39" s="38">
        <f>SUM(J39:K39)</f>
        <v>325</v>
      </c>
    </row>
    <row r="40" spans="1:12" ht="13.35" customHeight="1">
      <c r="A40" s="30"/>
      <c r="B40" s="107" t="s">
        <v>39</v>
      </c>
      <c r="C40" s="32" t="s">
        <v>22</v>
      </c>
      <c r="D40" s="67">
        <v>0</v>
      </c>
      <c r="E40" s="38">
        <v>310</v>
      </c>
      <c r="F40" s="67">
        <v>0</v>
      </c>
      <c r="G40" s="37">
        <v>310</v>
      </c>
      <c r="H40" s="67">
        <v>0</v>
      </c>
      <c r="I40" s="37">
        <v>310</v>
      </c>
      <c r="J40" s="67">
        <v>0</v>
      </c>
      <c r="K40" s="37">
        <v>310</v>
      </c>
      <c r="L40" s="38">
        <f>SUM(J40:K40)</f>
        <v>310</v>
      </c>
    </row>
    <row r="41" spans="1:12" ht="13.35" customHeight="1">
      <c r="A41" s="30"/>
      <c r="B41" s="107" t="s">
        <v>40</v>
      </c>
      <c r="C41" s="34" t="s">
        <v>33</v>
      </c>
      <c r="D41" s="69">
        <v>0</v>
      </c>
      <c r="E41" s="8">
        <v>909</v>
      </c>
      <c r="F41" s="69">
        <v>0</v>
      </c>
      <c r="G41" s="37">
        <v>700</v>
      </c>
      <c r="H41" s="69">
        <v>0</v>
      </c>
      <c r="I41" s="33">
        <v>700</v>
      </c>
      <c r="J41" s="69">
        <v>0</v>
      </c>
      <c r="K41" s="37">
        <v>700</v>
      </c>
      <c r="L41" s="8">
        <f>SUM(J41:K41)</f>
        <v>700</v>
      </c>
    </row>
    <row r="42" spans="1:12" ht="13.35" customHeight="1">
      <c r="A42" s="30"/>
      <c r="B42" s="107" t="s">
        <v>41</v>
      </c>
      <c r="C42" s="32" t="s">
        <v>42</v>
      </c>
      <c r="D42" s="69">
        <v>0</v>
      </c>
      <c r="E42" s="38">
        <v>292</v>
      </c>
      <c r="F42" s="67">
        <v>0</v>
      </c>
      <c r="G42" s="37">
        <v>502</v>
      </c>
      <c r="H42" s="67">
        <v>0</v>
      </c>
      <c r="I42" s="37">
        <v>502</v>
      </c>
      <c r="J42" s="69">
        <v>0</v>
      </c>
      <c r="K42" s="37">
        <v>502</v>
      </c>
      <c r="L42" s="38">
        <f>SUM(J42:K42)</f>
        <v>502</v>
      </c>
    </row>
    <row r="43" spans="1:12" ht="13.35" customHeight="1">
      <c r="A43" s="30" t="s">
        <v>6</v>
      </c>
      <c r="B43" s="35">
        <v>61</v>
      </c>
      <c r="C43" s="32" t="s">
        <v>36</v>
      </c>
      <c r="D43" s="68">
        <f t="shared" ref="D43:L43" si="3">SUM(D38:D42)</f>
        <v>0</v>
      </c>
      <c r="E43" s="43">
        <f t="shared" si="3"/>
        <v>24685</v>
      </c>
      <c r="F43" s="68">
        <f t="shared" si="3"/>
        <v>0</v>
      </c>
      <c r="G43" s="43">
        <f t="shared" si="3"/>
        <v>27096</v>
      </c>
      <c r="H43" s="68">
        <f t="shared" si="3"/>
        <v>0</v>
      </c>
      <c r="I43" s="43">
        <f t="shared" si="3"/>
        <v>27096</v>
      </c>
      <c r="J43" s="68">
        <f t="shared" si="3"/>
        <v>0</v>
      </c>
      <c r="K43" s="43">
        <f>SUM(K38:K42)</f>
        <v>30221</v>
      </c>
      <c r="L43" s="43">
        <f t="shared" si="3"/>
        <v>30221</v>
      </c>
    </row>
    <row r="44" spans="1:12" ht="13.35" customHeight="1">
      <c r="A44" s="30" t="s">
        <v>6</v>
      </c>
      <c r="B44" s="122">
        <v>3.0000000000000001E-3</v>
      </c>
      <c r="C44" s="41" t="s">
        <v>186</v>
      </c>
      <c r="D44" s="68">
        <f t="shared" ref="D44:L44" si="4">D43</f>
        <v>0</v>
      </c>
      <c r="E44" s="43">
        <f t="shared" si="4"/>
        <v>24685</v>
      </c>
      <c r="F44" s="68">
        <f t="shared" si="4"/>
        <v>0</v>
      </c>
      <c r="G44" s="43">
        <f t="shared" si="4"/>
        <v>27096</v>
      </c>
      <c r="H44" s="68">
        <f t="shared" si="4"/>
        <v>0</v>
      </c>
      <c r="I44" s="43">
        <f t="shared" si="4"/>
        <v>27096</v>
      </c>
      <c r="J44" s="68">
        <f t="shared" si="4"/>
        <v>0</v>
      </c>
      <c r="K44" s="43">
        <f>K43</f>
        <v>30221</v>
      </c>
      <c r="L44" s="43">
        <f t="shared" si="4"/>
        <v>30221</v>
      </c>
    </row>
    <row r="45" spans="1:12">
      <c r="A45" s="30"/>
      <c r="B45" s="123"/>
      <c r="C45" s="41"/>
      <c r="D45" s="38"/>
      <c r="E45" s="38"/>
      <c r="F45" s="38"/>
      <c r="G45" s="38"/>
      <c r="H45" s="38"/>
      <c r="I45" s="38"/>
      <c r="J45" s="38"/>
      <c r="K45" s="38"/>
      <c r="L45" s="38"/>
    </row>
    <row r="46" spans="1:12" ht="13.35" customHeight="1">
      <c r="A46" s="30"/>
      <c r="B46" s="122">
        <v>0.10100000000000001</v>
      </c>
      <c r="C46" s="41" t="s">
        <v>43</v>
      </c>
      <c r="D46" s="33"/>
      <c r="E46" s="33"/>
      <c r="F46" s="33"/>
      <c r="G46" s="33"/>
      <c r="H46" s="33"/>
      <c r="I46" s="33"/>
      <c r="J46" s="33"/>
      <c r="K46" s="33"/>
      <c r="L46" s="33"/>
    </row>
    <row r="47" spans="1:12" ht="13.35" customHeight="1">
      <c r="A47" s="30"/>
      <c r="B47" s="35">
        <v>62</v>
      </c>
      <c r="C47" s="32" t="s">
        <v>44</v>
      </c>
      <c r="D47" s="33"/>
      <c r="E47" s="33"/>
      <c r="F47" s="33"/>
      <c r="G47" s="33"/>
      <c r="H47" s="33"/>
      <c r="I47" s="33"/>
      <c r="J47" s="33"/>
      <c r="K47" s="33"/>
      <c r="L47" s="33"/>
    </row>
    <row r="48" spans="1:12" ht="13.35" customHeight="1">
      <c r="A48" s="30"/>
      <c r="B48" s="107" t="s">
        <v>45</v>
      </c>
      <c r="C48" s="32" t="s">
        <v>18</v>
      </c>
      <c r="D48" s="69">
        <v>0</v>
      </c>
      <c r="E48" s="33">
        <v>66944</v>
      </c>
      <c r="F48" s="69">
        <v>0</v>
      </c>
      <c r="G48" s="8">
        <v>77371</v>
      </c>
      <c r="H48" s="69">
        <v>0</v>
      </c>
      <c r="I48" s="8">
        <v>77371</v>
      </c>
      <c r="J48" s="69">
        <v>0</v>
      </c>
      <c r="K48" s="8">
        <f>81020+1714</f>
        <v>82734</v>
      </c>
      <c r="L48" s="8">
        <f t="shared" ref="L48:L53" si="5">SUM(J48:K48)</f>
        <v>82734</v>
      </c>
    </row>
    <row r="49" spans="1:12" ht="13.35" customHeight="1">
      <c r="A49" s="30"/>
      <c r="B49" s="107" t="s">
        <v>46</v>
      </c>
      <c r="C49" s="32" t="s">
        <v>20</v>
      </c>
      <c r="D49" s="69">
        <v>0</v>
      </c>
      <c r="E49" s="33">
        <v>1897</v>
      </c>
      <c r="F49" s="69">
        <v>0</v>
      </c>
      <c r="G49" s="37">
        <v>2052</v>
      </c>
      <c r="H49" s="69">
        <v>0</v>
      </c>
      <c r="I49" s="33">
        <v>2052</v>
      </c>
      <c r="J49" s="69">
        <v>0</v>
      </c>
      <c r="K49" s="37">
        <v>2052</v>
      </c>
      <c r="L49" s="8">
        <f t="shared" si="5"/>
        <v>2052</v>
      </c>
    </row>
    <row r="50" spans="1:12" ht="13.35" customHeight="1">
      <c r="A50" s="30"/>
      <c r="B50" s="107" t="s">
        <v>47</v>
      </c>
      <c r="C50" s="32" t="s">
        <v>22</v>
      </c>
      <c r="D50" s="69">
        <v>0</v>
      </c>
      <c r="E50" s="33">
        <v>1204</v>
      </c>
      <c r="F50" s="69">
        <v>0</v>
      </c>
      <c r="G50" s="37">
        <v>1358</v>
      </c>
      <c r="H50" s="69">
        <v>0</v>
      </c>
      <c r="I50" s="33">
        <v>1358</v>
      </c>
      <c r="J50" s="69">
        <v>0</v>
      </c>
      <c r="K50" s="37">
        <v>1358</v>
      </c>
      <c r="L50" s="8">
        <f t="shared" si="5"/>
        <v>1358</v>
      </c>
    </row>
    <row r="51" spans="1:12" ht="13.35" customHeight="1">
      <c r="A51" s="30"/>
      <c r="B51" s="107" t="s">
        <v>48</v>
      </c>
      <c r="C51" s="32" t="s">
        <v>49</v>
      </c>
      <c r="D51" s="69">
        <v>0</v>
      </c>
      <c r="E51" s="33">
        <v>1197</v>
      </c>
      <c r="F51" s="69">
        <v>0</v>
      </c>
      <c r="G51" s="33">
        <v>500</v>
      </c>
      <c r="H51" s="69">
        <v>0</v>
      </c>
      <c r="I51" s="33">
        <v>500</v>
      </c>
      <c r="J51" s="69">
        <v>0</v>
      </c>
      <c r="K51" s="33">
        <v>650</v>
      </c>
      <c r="L51" s="8">
        <f t="shared" si="5"/>
        <v>650</v>
      </c>
    </row>
    <row r="52" spans="1:12" ht="13.35" customHeight="1">
      <c r="A52" s="30"/>
      <c r="B52" s="107" t="s">
        <v>50</v>
      </c>
      <c r="C52" s="34" t="s">
        <v>29</v>
      </c>
      <c r="D52" s="69">
        <v>0</v>
      </c>
      <c r="E52" s="33">
        <v>800</v>
      </c>
      <c r="F52" s="69">
        <v>0</v>
      </c>
      <c r="G52" s="37">
        <v>800</v>
      </c>
      <c r="H52" s="69">
        <v>0</v>
      </c>
      <c r="I52" s="33">
        <v>800</v>
      </c>
      <c r="J52" s="69">
        <v>0</v>
      </c>
      <c r="K52" s="37">
        <v>900</v>
      </c>
      <c r="L52" s="8">
        <f t="shared" si="5"/>
        <v>900</v>
      </c>
    </row>
    <row r="53" spans="1:12" ht="13.35" customHeight="1">
      <c r="A53" s="30"/>
      <c r="B53" s="107" t="s">
        <v>51</v>
      </c>
      <c r="C53" s="34" t="s">
        <v>33</v>
      </c>
      <c r="D53" s="69">
        <v>0</v>
      </c>
      <c r="E53" s="109">
        <v>4302</v>
      </c>
      <c r="F53" s="69">
        <v>0</v>
      </c>
      <c r="G53" s="37">
        <v>4044</v>
      </c>
      <c r="H53" s="69">
        <v>0</v>
      </c>
      <c r="I53" s="33">
        <v>4044</v>
      </c>
      <c r="J53" s="69">
        <v>0</v>
      </c>
      <c r="K53" s="37">
        <v>2900</v>
      </c>
      <c r="L53" s="8">
        <f t="shared" si="5"/>
        <v>2900</v>
      </c>
    </row>
    <row r="54" spans="1:12" ht="13.35" customHeight="1">
      <c r="A54" s="30" t="s">
        <v>6</v>
      </c>
      <c r="B54" s="35">
        <v>62</v>
      </c>
      <c r="C54" s="32" t="s">
        <v>44</v>
      </c>
      <c r="D54" s="68">
        <f t="shared" ref="D54:L54" si="6">SUM(D48:D53)</f>
        <v>0</v>
      </c>
      <c r="E54" s="55">
        <f t="shared" si="6"/>
        <v>76344</v>
      </c>
      <c r="F54" s="68">
        <f t="shared" si="6"/>
        <v>0</v>
      </c>
      <c r="G54" s="55">
        <f t="shared" si="6"/>
        <v>86125</v>
      </c>
      <c r="H54" s="68">
        <f t="shared" si="6"/>
        <v>0</v>
      </c>
      <c r="I54" s="55">
        <f t="shared" si="6"/>
        <v>86125</v>
      </c>
      <c r="J54" s="68">
        <f t="shared" si="6"/>
        <v>0</v>
      </c>
      <c r="K54" s="55">
        <f t="shared" si="6"/>
        <v>90594</v>
      </c>
      <c r="L54" s="55">
        <f t="shared" si="6"/>
        <v>90594</v>
      </c>
    </row>
    <row r="55" spans="1:12" ht="9" customHeight="1">
      <c r="A55" s="30"/>
      <c r="B55" s="35"/>
      <c r="C55" s="32"/>
      <c r="D55" s="54"/>
      <c r="E55" s="38"/>
      <c r="F55" s="36"/>
      <c r="G55" s="38"/>
      <c r="H55" s="54"/>
      <c r="I55" s="38"/>
      <c r="J55" s="54"/>
      <c r="K55" s="38"/>
      <c r="L55" s="38"/>
    </row>
    <row r="56" spans="1:12" ht="13.35" customHeight="1">
      <c r="A56" s="30"/>
      <c r="B56" s="35">
        <v>63</v>
      </c>
      <c r="C56" s="32" t="s">
        <v>52</v>
      </c>
      <c r="D56" s="38"/>
      <c r="E56" s="38"/>
      <c r="F56" s="33"/>
      <c r="G56" s="33"/>
      <c r="H56" s="33"/>
      <c r="I56" s="33"/>
      <c r="J56" s="33"/>
      <c r="K56" s="33"/>
      <c r="L56" s="33"/>
    </row>
    <row r="57" spans="1:12" ht="13.35" customHeight="1">
      <c r="A57" s="30"/>
      <c r="B57" s="107" t="s">
        <v>53</v>
      </c>
      <c r="C57" s="32" t="s">
        <v>18</v>
      </c>
      <c r="D57" s="69">
        <v>0</v>
      </c>
      <c r="E57" s="8">
        <v>30367</v>
      </c>
      <c r="F57" s="69">
        <v>0</v>
      </c>
      <c r="G57" s="8">
        <v>32512</v>
      </c>
      <c r="H57" s="69">
        <v>0</v>
      </c>
      <c r="I57" s="8">
        <v>32512</v>
      </c>
      <c r="J57" s="69">
        <v>0</v>
      </c>
      <c r="K57" s="8">
        <f>37633+1714+8737</f>
        <v>48084</v>
      </c>
      <c r="L57" s="8">
        <f>SUM(J57:K57)</f>
        <v>48084</v>
      </c>
    </row>
    <row r="58" spans="1:12" ht="13.35" customHeight="1">
      <c r="A58" s="30"/>
      <c r="B58" s="107" t="s">
        <v>54</v>
      </c>
      <c r="C58" s="32" t="s">
        <v>20</v>
      </c>
      <c r="D58" s="69">
        <v>0</v>
      </c>
      <c r="E58" s="8">
        <v>1125</v>
      </c>
      <c r="F58" s="69">
        <v>0</v>
      </c>
      <c r="G58" s="37">
        <v>1122</v>
      </c>
      <c r="H58" s="69">
        <v>0</v>
      </c>
      <c r="I58" s="33">
        <v>1122</v>
      </c>
      <c r="J58" s="69">
        <v>0</v>
      </c>
      <c r="K58" s="37">
        <f>1122+87</f>
        <v>1209</v>
      </c>
      <c r="L58" s="8">
        <f>SUM(J58:K58)</f>
        <v>1209</v>
      </c>
    </row>
    <row r="59" spans="1:12" ht="13.35" customHeight="1">
      <c r="A59" s="30"/>
      <c r="B59" s="107" t="s">
        <v>55</v>
      </c>
      <c r="C59" s="32" t="s">
        <v>22</v>
      </c>
      <c r="D59" s="69">
        <v>0</v>
      </c>
      <c r="E59" s="8">
        <v>882</v>
      </c>
      <c r="F59" s="69">
        <v>0</v>
      </c>
      <c r="G59" s="37">
        <v>659</v>
      </c>
      <c r="H59" s="69">
        <v>0</v>
      </c>
      <c r="I59" s="33">
        <v>659</v>
      </c>
      <c r="J59" s="69">
        <v>0</v>
      </c>
      <c r="K59" s="37">
        <f>659+437</f>
        <v>1096</v>
      </c>
      <c r="L59" s="8">
        <f>SUM(J59:K59)</f>
        <v>1096</v>
      </c>
    </row>
    <row r="60" spans="1:12" ht="13.35" customHeight="1">
      <c r="A60" s="30"/>
      <c r="B60" s="107" t="s">
        <v>56</v>
      </c>
      <c r="C60" s="34" t="s">
        <v>29</v>
      </c>
      <c r="D60" s="69">
        <v>0</v>
      </c>
      <c r="E60" s="8">
        <v>100</v>
      </c>
      <c r="F60" s="69">
        <v>0</v>
      </c>
      <c r="G60" s="37">
        <v>100</v>
      </c>
      <c r="H60" s="69">
        <v>0</v>
      </c>
      <c r="I60" s="33">
        <v>100</v>
      </c>
      <c r="J60" s="69">
        <v>0</v>
      </c>
      <c r="K60" s="37">
        <v>100</v>
      </c>
      <c r="L60" s="8">
        <f>SUM(J60:K60)</f>
        <v>100</v>
      </c>
    </row>
    <row r="61" spans="1:12" ht="13.35" customHeight="1">
      <c r="A61" s="30"/>
      <c r="B61" s="107" t="s">
        <v>57</v>
      </c>
      <c r="C61" s="34" t="s">
        <v>33</v>
      </c>
      <c r="D61" s="69">
        <v>0</v>
      </c>
      <c r="E61" s="8">
        <v>1973</v>
      </c>
      <c r="F61" s="69">
        <v>0</v>
      </c>
      <c r="G61" s="37">
        <v>1296</v>
      </c>
      <c r="H61" s="69">
        <v>0</v>
      </c>
      <c r="I61" s="33">
        <v>1296</v>
      </c>
      <c r="J61" s="69">
        <v>0</v>
      </c>
      <c r="K61" s="37">
        <v>1296</v>
      </c>
      <c r="L61" s="8">
        <f>SUM(J61:K61)</f>
        <v>1296</v>
      </c>
    </row>
    <row r="62" spans="1:12">
      <c r="A62" s="30"/>
      <c r="B62" s="35"/>
      <c r="C62" s="32"/>
      <c r="D62" s="44"/>
      <c r="E62" s="38"/>
      <c r="F62" s="44"/>
      <c r="G62" s="38"/>
      <c r="H62" s="44"/>
      <c r="I62" s="38"/>
      <c r="J62" s="44"/>
      <c r="K62" s="38"/>
      <c r="L62" s="38"/>
    </row>
    <row r="63" spans="1:12" ht="51">
      <c r="A63" s="35"/>
      <c r="B63" s="35">
        <v>83</v>
      </c>
      <c r="C63" s="32" t="s">
        <v>181</v>
      </c>
      <c r="D63" s="44"/>
      <c r="E63" s="38"/>
      <c r="F63" s="44"/>
      <c r="G63" s="38"/>
      <c r="H63" s="44"/>
      <c r="I63" s="38"/>
      <c r="J63" s="44"/>
      <c r="K63" s="38"/>
      <c r="L63" s="38"/>
    </row>
    <row r="64" spans="1:12" ht="13.35" customHeight="1">
      <c r="A64" s="35"/>
      <c r="B64" s="107" t="s">
        <v>169</v>
      </c>
      <c r="C64" s="32" t="s">
        <v>168</v>
      </c>
      <c r="D64" s="69">
        <v>0</v>
      </c>
      <c r="E64" s="69">
        <v>0</v>
      </c>
      <c r="F64" s="54">
        <v>700</v>
      </c>
      <c r="G64" s="67">
        <v>0</v>
      </c>
      <c r="H64" s="54">
        <v>700</v>
      </c>
      <c r="I64" s="67">
        <v>0</v>
      </c>
      <c r="J64" s="54">
        <v>100</v>
      </c>
      <c r="K64" s="67">
        <v>0</v>
      </c>
      <c r="L64" s="54">
        <f>SUM(J64:K64)</f>
        <v>100</v>
      </c>
    </row>
    <row r="65" spans="1:12" ht="51">
      <c r="A65" s="40" t="s">
        <v>6</v>
      </c>
      <c r="B65" s="91">
        <v>83</v>
      </c>
      <c r="C65" s="45" t="s">
        <v>181</v>
      </c>
      <c r="D65" s="68">
        <f t="shared" ref="D65:L65" si="7">D64</f>
        <v>0</v>
      </c>
      <c r="E65" s="68">
        <f t="shared" si="7"/>
        <v>0</v>
      </c>
      <c r="F65" s="55">
        <f t="shared" si="7"/>
        <v>700</v>
      </c>
      <c r="G65" s="68">
        <f t="shared" si="7"/>
        <v>0</v>
      </c>
      <c r="H65" s="55">
        <f t="shared" si="7"/>
        <v>700</v>
      </c>
      <c r="I65" s="68">
        <f t="shared" si="7"/>
        <v>0</v>
      </c>
      <c r="J65" s="55">
        <f t="shared" si="7"/>
        <v>100</v>
      </c>
      <c r="K65" s="68">
        <f>K64</f>
        <v>0</v>
      </c>
      <c r="L65" s="55">
        <f t="shared" si="7"/>
        <v>100</v>
      </c>
    </row>
    <row r="66" spans="1:12">
      <c r="A66" s="30" t="s">
        <v>6</v>
      </c>
      <c r="B66" s="35">
        <v>63</v>
      </c>
      <c r="C66" s="32" t="s">
        <v>52</v>
      </c>
      <c r="D66" s="75">
        <f t="shared" ref="D66:J66" si="8">SUM(D57:D62)+D65</f>
        <v>0</v>
      </c>
      <c r="E66" s="39">
        <f t="shared" si="8"/>
        <v>34447</v>
      </c>
      <c r="F66" s="39">
        <f t="shared" si="8"/>
        <v>700</v>
      </c>
      <c r="G66" s="39">
        <f t="shared" si="8"/>
        <v>35689</v>
      </c>
      <c r="H66" s="39">
        <f t="shared" si="8"/>
        <v>700</v>
      </c>
      <c r="I66" s="39">
        <f t="shared" si="8"/>
        <v>35689</v>
      </c>
      <c r="J66" s="63">
        <f t="shared" si="8"/>
        <v>100</v>
      </c>
      <c r="K66" s="39">
        <f>SUM(K57:K62)+K65</f>
        <v>51785</v>
      </c>
      <c r="L66" s="39">
        <f>SUM(L57:L64)</f>
        <v>51885</v>
      </c>
    </row>
    <row r="67" spans="1:12">
      <c r="A67" s="30" t="s">
        <v>6</v>
      </c>
      <c r="B67" s="122">
        <v>0.10100000000000001</v>
      </c>
      <c r="C67" s="41" t="s">
        <v>43</v>
      </c>
      <c r="D67" s="75">
        <f t="shared" ref="D67:L67" si="9">D66+D54</f>
        <v>0</v>
      </c>
      <c r="E67" s="63">
        <f t="shared" si="9"/>
        <v>110791</v>
      </c>
      <c r="F67" s="63">
        <f t="shared" si="9"/>
        <v>700</v>
      </c>
      <c r="G67" s="63">
        <f t="shared" si="9"/>
        <v>121814</v>
      </c>
      <c r="H67" s="63">
        <f t="shared" si="9"/>
        <v>700</v>
      </c>
      <c r="I67" s="63">
        <f t="shared" si="9"/>
        <v>121814</v>
      </c>
      <c r="J67" s="63">
        <f t="shared" si="9"/>
        <v>100</v>
      </c>
      <c r="K67" s="63">
        <f t="shared" si="9"/>
        <v>142379</v>
      </c>
      <c r="L67" s="63">
        <f t="shared" si="9"/>
        <v>142479</v>
      </c>
    </row>
    <row r="68" spans="1:12">
      <c r="A68" s="30"/>
      <c r="B68" s="122"/>
      <c r="C68" s="41"/>
      <c r="D68" s="54"/>
      <c r="E68" s="54"/>
      <c r="F68" s="54"/>
      <c r="G68" s="54"/>
      <c r="H68" s="54"/>
      <c r="I68" s="54"/>
      <c r="J68" s="54"/>
      <c r="K68" s="54"/>
      <c r="L68" s="54"/>
    </row>
    <row r="69" spans="1:12">
      <c r="A69" s="30"/>
      <c r="B69" s="122">
        <v>0.104</v>
      </c>
      <c r="C69" s="41" t="s">
        <v>58</v>
      </c>
      <c r="D69" s="33"/>
      <c r="E69" s="33"/>
      <c r="F69" s="33"/>
      <c r="G69" s="33"/>
      <c r="H69" s="33"/>
      <c r="I69" s="33"/>
      <c r="J69" s="33"/>
      <c r="K69" s="33"/>
      <c r="L69" s="33"/>
    </row>
    <row r="70" spans="1:12">
      <c r="A70" s="30"/>
      <c r="B70" s="35">
        <v>64</v>
      </c>
      <c r="C70" s="32" t="s">
        <v>59</v>
      </c>
      <c r="D70" s="33"/>
      <c r="E70" s="33"/>
      <c r="F70" s="33"/>
      <c r="G70" s="33"/>
      <c r="H70" s="33"/>
      <c r="I70" s="33"/>
      <c r="J70" s="33"/>
      <c r="K70" s="33"/>
      <c r="L70" s="33"/>
    </row>
    <row r="71" spans="1:12">
      <c r="A71" s="30"/>
      <c r="B71" s="107" t="s">
        <v>60</v>
      </c>
      <c r="C71" s="32" t="s">
        <v>18</v>
      </c>
      <c r="D71" s="69">
        <v>0</v>
      </c>
      <c r="E71" s="8">
        <v>349706</v>
      </c>
      <c r="F71" s="69">
        <v>0</v>
      </c>
      <c r="G71" s="8">
        <v>345963</v>
      </c>
      <c r="H71" s="69">
        <v>0</v>
      </c>
      <c r="I71" s="8">
        <v>345963</v>
      </c>
      <c r="J71" s="69">
        <v>0</v>
      </c>
      <c r="K71" s="8">
        <f>411669+190</f>
        <v>411859</v>
      </c>
      <c r="L71" s="8">
        <f>SUM(J71:K71)</f>
        <v>411859</v>
      </c>
    </row>
    <row r="72" spans="1:12">
      <c r="A72" s="30"/>
      <c r="B72" s="107" t="s">
        <v>61</v>
      </c>
      <c r="C72" s="32" t="s">
        <v>20</v>
      </c>
      <c r="D72" s="69">
        <v>0</v>
      </c>
      <c r="E72" s="38">
        <v>10147</v>
      </c>
      <c r="F72" s="67">
        <v>0</v>
      </c>
      <c r="G72" s="37">
        <v>8500</v>
      </c>
      <c r="H72" s="67">
        <v>0</v>
      </c>
      <c r="I72" s="37">
        <v>8500</v>
      </c>
      <c r="J72" s="69">
        <v>0</v>
      </c>
      <c r="K72" s="37">
        <v>8500</v>
      </c>
      <c r="L72" s="38">
        <f>SUM(J72:K72)</f>
        <v>8500</v>
      </c>
    </row>
    <row r="73" spans="1:12">
      <c r="A73" s="30"/>
      <c r="B73" s="107" t="s">
        <v>62</v>
      </c>
      <c r="C73" s="32" t="s">
        <v>22</v>
      </c>
      <c r="D73" s="69">
        <v>0</v>
      </c>
      <c r="E73" s="38">
        <v>1290</v>
      </c>
      <c r="F73" s="67">
        <v>0</v>
      </c>
      <c r="G73" s="37">
        <v>1296</v>
      </c>
      <c r="H73" s="67">
        <v>0</v>
      </c>
      <c r="I73" s="37">
        <v>1296</v>
      </c>
      <c r="J73" s="69">
        <v>0</v>
      </c>
      <c r="K73" s="37">
        <v>1296</v>
      </c>
      <c r="L73" s="38">
        <f>SUM(J73:K73)</f>
        <v>1296</v>
      </c>
    </row>
    <row r="74" spans="1:12">
      <c r="A74" s="30"/>
      <c r="B74" s="107" t="s">
        <v>63</v>
      </c>
      <c r="C74" s="32" t="s">
        <v>33</v>
      </c>
      <c r="D74" s="69">
        <v>0</v>
      </c>
      <c r="E74" s="8">
        <v>7261</v>
      </c>
      <c r="F74" s="69">
        <v>0</v>
      </c>
      <c r="G74" s="37">
        <v>8000</v>
      </c>
      <c r="H74" s="69">
        <v>0</v>
      </c>
      <c r="I74" s="33">
        <v>8000</v>
      </c>
      <c r="J74" s="69">
        <v>0</v>
      </c>
      <c r="K74" s="37">
        <v>8000</v>
      </c>
      <c r="L74" s="8">
        <f>SUM(J74:K74)</f>
        <v>8000</v>
      </c>
    </row>
    <row r="75" spans="1:12">
      <c r="A75" s="30" t="s">
        <v>6</v>
      </c>
      <c r="B75" s="35">
        <v>64</v>
      </c>
      <c r="C75" s="32" t="s">
        <v>59</v>
      </c>
      <c r="D75" s="68">
        <f t="shared" ref="D75:L75" si="10">SUM(D71:D74)</f>
        <v>0</v>
      </c>
      <c r="E75" s="43">
        <f t="shared" si="10"/>
        <v>368404</v>
      </c>
      <c r="F75" s="68">
        <f t="shared" si="10"/>
        <v>0</v>
      </c>
      <c r="G75" s="43">
        <f t="shared" si="10"/>
        <v>363759</v>
      </c>
      <c r="H75" s="68">
        <f t="shared" si="10"/>
        <v>0</v>
      </c>
      <c r="I75" s="43">
        <f t="shared" si="10"/>
        <v>363759</v>
      </c>
      <c r="J75" s="68">
        <f t="shared" si="10"/>
        <v>0</v>
      </c>
      <c r="K75" s="43">
        <f>SUM(K71:K74)</f>
        <v>429655</v>
      </c>
      <c r="L75" s="43">
        <f t="shared" si="10"/>
        <v>429655</v>
      </c>
    </row>
    <row r="76" spans="1:12">
      <c r="A76" s="30"/>
      <c r="B76" s="35"/>
      <c r="C76" s="32"/>
      <c r="D76" s="38"/>
      <c r="E76" s="38"/>
      <c r="F76" s="38"/>
      <c r="G76" s="38"/>
      <c r="H76" s="38"/>
      <c r="I76" s="38"/>
      <c r="J76" s="38"/>
      <c r="K76" s="38"/>
      <c r="L76" s="38"/>
    </row>
    <row r="77" spans="1:12">
      <c r="A77" s="30"/>
      <c r="B77" s="35">
        <v>65</v>
      </c>
      <c r="C77" s="32" t="s">
        <v>167</v>
      </c>
      <c r="D77" s="38"/>
      <c r="E77" s="38"/>
      <c r="F77" s="38"/>
      <c r="G77" s="38"/>
      <c r="H77" s="38"/>
      <c r="I77" s="38"/>
      <c r="J77" s="38"/>
      <c r="K77" s="38"/>
      <c r="L77" s="38"/>
    </row>
    <row r="78" spans="1:12">
      <c r="A78" s="30"/>
      <c r="B78" s="107" t="s">
        <v>64</v>
      </c>
      <c r="C78" s="32" t="s">
        <v>18</v>
      </c>
      <c r="D78" s="69">
        <v>0</v>
      </c>
      <c r="E78" s="38">
        <v>314786</v>
      </c>
      <c r="F78" s="67">
        <v>0</v>
      </c>
      <c r="G78" s="38">
        <v>422020</v>
      </c>
      <c r="H78" s="67">
        <v>0</v>
      </c>
      <c r="I78" s="38">
        <v>422020</v>
      </c>
      <c r="J78" s="69">
        <v>0</v>
      </c>
      <c r="K78" s="38">
        <f>511852+192</f>
        <v>512044</v>
      </c>
      <c r="L78" s="38">
        <f t="shared" ref="L78:L83" si="11">SUM(J78:K78)</f>
        <v>512044</v>
      </c>
    </row>
    <row r="79" spans="1:12">
      <c r="A79" s="30"/>
      <c r="B79" s="107" t="s">
        <v>65</v>
      </c>
      <c r="C79" s="32" t="s">
        <v>20</v>
      </c>
      <c r="D79" s="69">
        <v>0</v>
      </c>
      <c r="E79" s="38">
        <v>2636</v>
      </c>
      <c r="F79" s="67">
        <v>0</v>
      </c>
      <c r="G79" s="33">
        <v>3000</v>
      </c>
      <c r="H79" s="67">
        <v>0</v>
      </c>
      <c r="I79" s="33">
        <v>3000</v>
      </c>
      <c r="J79" s="69">
        <v>0</v>
      </c>
      <c r="K79" s="33">
        <v>3000</v>
      </c>
      <c r="L79" s="38">
        <f t="shared" si="11"/>
        <v>3000</v>
      </c>
    </row>
    <row r="80" spans="1:12">
      <c r="A80" s="30"/>
      <c r="B80" s="107" t="s">
        <v>66</v>
      </c>
      <c r="C80" s="32" t="s">
        <v>22</v>
      </c>
      <c r="D80" s="69">
        <v>0</v>
      </c>
      <c r="E80" s="38">
        <v>2533</v>
      </c>
      <c r="F80" s="67">
        <v>0</v>
      </c>
      <c r="G80" s="33">
        <v>2236</v>
      </c>
      <c r="H80" s="67">
        <v>0</v>
      </c>
      <c r="I80" s="33">
        <v>2236</v>
      </c>
      <c r="J80" s="69">
        <v>0</v>
      </c>
      <c r="K80" s="33">
        <v>2236</v>
      </c>
      <c r="L80" s="38">
        <f t="shared" si="11"/>
        <v>2236</v>
      </c>
    </row>
    <row r="81" spans="1:12">
      <c r="A81" s="30"/>
      <c r="B81" s="107" t="s">
        <v>67</v>
      </c>
      <c r="C81" s="32" t="s">
        <v>24</v>
      </c>
      <c r="D81" s="69">
        <v>0</v>
      </c>
      <c r="E81" s="38">
        <v>1527</v>
      </c>
      <c r="F81" s="67">
        <v>0</v>
      </c>
      <c r="G81" s="33">
        <v>3780</v>
      </c>
      <c r="H81" s="67">
        <v>0</v>
      </c>
      <c r="I81" s="33">
        <v>3780</v>
      </c>
      <c r="J81" s="69">
        <v>0</v>
      </c>
      <c r="K81" s="33">
        <v>3780</v>
      </c>
      <c r="L81" s="38">
        <f t="shared" si="11"/>
        <v>3780</v>
      </c>
    </row>
    <row r="82" spans="1:12">
      <c r="A82" s="30"/>
      <c r="B82" s="107" t="s">
        <v>68</v>
      </c>
      <c r="C82" s="32" t="s">
        <v>26</v>
      </c>
      <c r="D82" s="69">
        <v>0</v>
      </c>
      <c r="E82" s="38">
        <v>9332</v>
      </c>
      <c r="F82" s="67">
        <v>0</v>
      </c>
      <c r="G82" s="33">
        <v>7000</v>
      </c>
      <c r="H82" s="67">
        <v>0</v>
      </c>
      <c r="I82" s="33">
        <v>7000</v>
      </c>
      <c r="J82" s="69">
        <v>0</v>
      </c>
      <c r="K82" s="33">
        <v>7000</v>
      </c>
      <c r="L82" s="38">
        <f t="shared" si="11"/>
        <v>7000</v>
      </c>
    </row>
    <row r="83" spans="1:12">
      <c r="A83" s="30"/>
      <c r="B83" s="107" t="s">
        <v>69</v>
      </c>
      <c r="C83" s="34" t="s">
        <v>33</v>
      </c>
      <c r="D83" s="69">
        <v>0</v>
      </c>
      <c r="E83" s="38">
        <v>4002</v>
      </c>
      <c r="F83" s="67">
        <v>0</v>
      </c>
      <c r="G83" s="37">
        <v>4000</v>
      </c>
      <c r="H83" s="67">
        <v>0</v>
      </c>
      <c r="I83" s="33">
        <v>4000</v>
      </c>
      <c r="J83" s="69">
        <v>0</v>
      </c>
      <c r="K83" s="37">
        <v>4000</v>
      </c>
      <c r="L83" s="39">
        <f t="shared" si="11"/>
        <v>4000</v>
      </c>
    </row>
    <row r="84" spans="1:12">
      <c r="A84" s="30" t="s">
        <v>6</v>
      </c>
      <c r="B84" s="35">
        <v>65</v>
      </c>
      <c r="C84" s="32" t="s">
        <v>167</v>
      </c>
      <c r="D84" s="68">
        <f t="shared" ref="D84:L84" si="12">SUM(D78:D83)</f>
        <v>0</v>
      </c>
      <c r="E84" s="43">
        <f t="shared" si="12"/>
        <v>334816</v>
      </c>
      <c r="F84" s="68">
        <f t="shared" si="12"/>
        <v>0</v>
      </c>
      <c r="G84" s="43">
        <f t="shared" si="12"/>
        <v>442036</v>
      </c>
      <c r="H84" s="68">
        <f t="shared" si="12"/>
        <v>0</v>
      </c>
      <c r="I84" s="43">
        <f t="shared" si="12"/>
        <v>442036</v>
      </c>
      <c r="J84" s="68">
        <f t="shared" si="12"/>
        <v>0</v>
      </c>
      <c r="K84" s="43">
        <f>SUM(K78:K83)</f>
        <v>532060</v>
      </c>
      <c r="L84" s="43">
        <f t="shared" si="12"/>
        <v>532060</v>
      </c>
    </row>
    <row r="85" spans="1:12">
      <c r="A85" s="30"/>
      <c r="B85" s="35"/>
      <c r="C85" s="32"/>
      <c r="D85" s="46"/>
      <c r="E85" s="47"/>
      <c r="F85" s="46"/>
      <c r="G85" s="47"/>
      <c r="H85" s="46"/>
      <c r="I85" s="47"/>
      <c r="J85" s="46"/>
      <c r="K85" s="47"/>
      <c r="L85" s="47"/>
    </row>
    <row r="86" spans="1:12">
      <c r="A86" s="30"/>
      <c r="B86" s="35">
        <v>66</v>
      </c>
      <c r="C86" s="32" t="s">
        <v>219</v>
      </c>
      <c r="D86" s="44"/>
      <c r="E86" s="38"/>
      <c r="F86" s="44"/>
      <c r="G86" s="38"/>
      <c r="H86" s="44"/>
      <c r="I86" s="38"/>
      <c r="J86" s="44"/>
      <c r="K86" s="38"/>
      <c r="L86" s="38"/>
    </row>
    <row r="87" spans="1:12">
      <c r="A87" s="30"/>
      <c r="B87" s="107" t="s">
        <v>71</v>
      </c>
      <c r="C87" s="32" t="s">
        <v>18</v>
      </c>
      <c r="D87" s="69">
        <v>0</v>
      </c>
      <c r="E87" s="54">
        <v>95434</v>
      </c>
      <c r="F87" s="67">
        <v>0</v>
      </c>
      <c r="G87" s="38">
        <v>264220</v>
      </c>
      <c r="H87" s="67">
        <v>0</v>
      </c>
      <c r="I87" s="54">
        <v>264220</v>
      </c>
      <c r="J87" s="69">
        <v>0</v>
      </c>
      <c r="K87" s="38">
        <v>191007</v>
      </c>
      <c r="L87" s="38">
        <f t="shared" ref="L87:L92" si="13">SUM(J87:K87)</f>
        <v>191007</v>
      </c>
    </row>
    <row r="88" spans="1:12">
      <c r="A88" s="30"/>
      <c r="B88" s="107" t="s">
        <v>72</v>
      </c>
      <c r="C88" s="32" t="s">
        <v>20</v>
      </c>
      <c r="D88" s="67">
        <v>0</v>
      </c>
      <c r="E88" s="54">
        <v>983</v>
      </c>
      <c r="F88" s="67">
        <v>0</v>
      </c>
      <c r="G88" s="37">
        <v>2500</v>
      </c>
      <c r="H88" s="67">
        <v>0</v>
      </c>
      <c r="I88" s="54">
        <v>2500</v>
      </c>
      <c r="J88" s="67">
        <v>0</v>
      </c>
      <c r="K88" s="37">
        <v>2500</v>
      </c>
      <c r="L88" s="38">
        <f t="shared" si="13"/>
        <v>2500</v>
      </c>
    </row>
    <row r="89" spans="1:12">
      <c r="A89" s="30"/>
      <c r="B89" s="107" t="s">
        <v>73</v>
      </c>
      <c r="C89" s="32" t="s">
        <v>22</v>
      </c>
      <c r="D89" s="67">
        <v>0</v>
      </c>
      <c r="E89" s="54">
        <v>2468</v>
      </c>
      <c r="F89" s="67">
        <v>0</v>
      </c>
      <c r="G89" s="37">
        <v>2160</v>
      </c>
      <c r="H89" s="67">
        <v>0</v>
      </c>
      <c r="I89" s="54">
        <v>2160</v>
      </c>
      <c r="J89" s="67">
        <v>0</v>
      </c>
      <c r="K89" s="37">
        <v>2160</v>
      </c>
      <c r="L89" s="38">
        <f t="shared" si="13"/>
        <v>2160</v>
      </c>
    </row>
    <row r="90" spans="1:12">
      <c r="A90" s="30"/>
      <c r="B90" s="107" t="s">
        <v>174</v>
      </c>
      <c r="C90" s="32" t="s">
        <v>24</v>
      </c>
      <c r="D90" s="69">
        <v>0</v>
      </c>
      <c r="E90" s="54">
        <v>6169</v>
      </c>
      <c r="F90" s="67">
        <v>0</v>
      </c>
      <c r="G90" s="54">
        <v>6254</v>
      </c>
      <c r="H90" s="67">
        <v>0</v>
      </c>
      <c r="I90" s="54">
        <v>6254</v>
      </c>
      <c r="J90" s="69">
        <v>0</v>
      </c>
      <c r="K90" s="54">
        <v>6254</v>
      </c>
      <c r="L90" s="38">
        <f t="shared" si="13"/>
        <v>6254</v>
      </c>
    </row>
    <row r="91" spans="1:12">
      <c r="A91" s="30"/>
      <c r="B91" s="107" t="s">
        <v>175</v>
      </c>
      <c r="C91" s="32" t="s">
        <v>26</v>
      </c>
      <c r="D91" s="69">
        <v>0</v>
      </c>
      <c r="E91" s="54">
        <v>4500</v>
      </c>
      <c r="F91" s="67">
        <v>0</v>
      </c>
      <c r="G91" s="54">
        <v>4500</v>
      </c>
      <c r="H91" s="67">
        <v>0</v>
      </c>
      <c r="I91" s="54">
        <v>4500</v>
      </c>
      <c r="J91" s="69">
        <v>0</v>
      </c>
      <c r="K91" s="54">
        <v>4500</v>
      </c>
      <c r="L91" s="38">
        <f t="shared" si="13"/>
        <v>4500</v>
      </c>
    </row>
    <row r="92" spans="1:12">
      <c r="A92" s="30"/>
      <c r="B92" s="107" t="s">
        <v>74</v>
      </c>
      <c r="C92" s="34" t="s">
        <v>33</v>
      </c>
      <c r="D92" s="69">
        <v>0</v>
      </c>
      <c r="E92" s="54">
        <v>6533</v>
      </c>
      <c r="F92" s="67">
        <v>0</v>
      </c>
      <c r="G92" s="37">
        <v>6500</v>
      </c>
      <c r="H92" s="67">
        <v>0</v>
      </c>
      <c r="I92" s="54">
        <v>6500</v>
      </c>
      <c r="J92" s="69">
        <v>0</v>
      </c>
      <c r="K92" s="37">
        <v>6500</v>
      </c>
      <c r="L92" s="38">
        <f t="shared" si="13"/>
        <v>6500</v>
      </c>
    </row>
    <row r="93" spans="1:12">
      <c r="A93" s="30" t="s">
        <v>6</v>
      </c>
      <c r="B93" s="35">
        <v>66</v>
      </c>
      <c r="C93" s="32" t="s">
        <v>218</v>
      </c>
      <c r="D93" s="68">
        <f t="shared" ref="D93:L93" si="14">SUM(D87:D92)</f>
        <v>0</v>
      </c>
      <c r="E93" s="55">
        <f t="shared" si="14"/>
        <v>116087</v>
      </c>
      <c r="F93" s="68">
        <f t="shared" si="14"/>
        <v>0</v>
      </c>
      <c r="G93" s="43">
        <f t="shared" si="14"/>
        <v>286134</v>
      </c>
      <c r="H93" s="68">
        <f t="shared" si="14"/>
        <v>0</v>
      </c>
      <c r="I93" s="43">
        <f t="shared" si="14"/>
        <v>286134</v>
      </c>
      <c r="J93" s="68">
        <f t="shared" si="14"/>
        <v>0</v>
      </c>
      <c r="K93" s="43">
        <f>SUM(K87:K92)</f>
        <v>212921</v>
      </c>
      <c r="L93" s="43">
        <f t="shared" si="14"/>
        <v>212921</v>
      </c>
    </row>
    <row r="94" spans="1:12">
      <c r="A94" s="30"/>
      <c r="B94" s="35"/>
      <c r="C94" s="32"/>
      <c r="D94" s="38"/>
      <c r="E94" s="38"/>
      <c r="F94" s="38"/>
      <c r="G94" s="38"/>
      <c r="H94" s="38"/>
      <c r="I94" s="38"/>
      <c r="J94" s="38"/>
      <c r="K94" s="38"/>
      <c r="L94" s="38"/>
    </row>
    <row r="95" spans="1:12">
      <c r="A95" s="30"/>
      <c r="B95" s="35">
        <v>67</v>
      </c>
      <c r="C95" s="32" t="s">
        <v>235</v>
      </c>
      <c r="D95" s="38"/>
      <c r="E95" s="38"/>
      <c r="F95" s="38"/>
      <c r="G95" s="38"/>
      <c r="H95" s="38"/>
      <c r="I95" s="38"/>
      <c r="J95" s="38"/>
      <c r="K95" s="38"/>
      <c r="L95" s="38"/>
    </row>
    <row r="96" spans="1:12">
      <c r="A96" s="30"/>
      <c r="B96" s="107" t="s">
        <v>76</v>
      </c>
      <c r="C96" s="32" t="s">
        <v>18</v>
      </c>
      <c r="D96" s="67">
        <v>0</v>
      </c>
      <c r="E96" s="54">
        <v>83408</v>
      </c>
      <c r="F96" s="67">
        <v>0</v>
      </c>
      <c r="G96" s="38">
        <v>204053</v>
      </c>
      <c r="H96" s="67">
        <v>0</v>
      </c>
      <c r="I96" s="54">
        <v>204053</v>
      </c>
      <c r="J96" s="67">
        <v>0</v>
      </c>
      <c r="K96" s="38">
        <v>148050</v>
      </c>
      <c r="L96" s="38">
        <f t="shared" ref="L96:L102" si="15">SUM(J96:K96)</f>
        <v>148050</v>
      </c>
    </row>
    <row r="97" spans="1:12">
      <c r="A97" s="30"/>
      <c r="B97" s="107" t="s">
        <v>77</v>
      </c>
      <c r="C97" s="32" t="s">
        <v>20</v>
      </c>
      <c r="D97" s="67">
        <v>0</v>
      </c>
      <c r="E97" s="54">
        <v>1079</v>
      </c>
      <c r="F97" s="67">
        <v>0</v>
      </c>
      <c r="G97" s="38">
        <v>2000</v>
      </c>
      <c r="H97" s="67">
        <v>0</v>
      </c>
      <c r="I97" s="54">
        <v>2000</v>
      </c>
      <c r="J97" s="67">
        <v>0</v>
      </c>
      <c r="K97" s="38">
        <v>2000</v>
      </c>
      <c r="L97" s="38">
        <f t="shared" si="15"/>
        <v>2000</v>
      </c>
    </row>
    <row r="98" spans="1:12">
      <c r="A98" s="30"/>
      <c r="B98" s="107" t="s">
        <v>78</v>
      </c>
      <c r="C98" s="32" t="s">
        <v>22</v>
      </c>
      <c r="D98" s="67">
        <v>0</v>
      </c>
      <c r="E98" s="54">
        <v>4648</v>
      </c>
      <c r="F98" s="67">
        <v>0</v>
      </c>
      <c r="G98" s="38">
        <v>2700</v>
      </c>
      <c r="H98" s="67">
        <v>0</v>
      </c>
      <c r="I98" s="54">
        <v>2700</v>
      </c>
      <c r="J98" s="67">
        <v>0</v>
      </c>
      <c r="K98" s="38">
        <v>2700</v>
      </c>
      <c r="L98" s="38">
        <f t="shared" si="15"/>
        <v>2700</v>
      </c>
    </row>
    <row r="99" spans="1:12">
      <c r="A99" s="40"/>
      <c r="B99" s="108" t="s">
        <v>176</v>
      </c>
      <c r="C99" s="45" t="s">
        <v>24</v>
      </c>
      <c r="D99" s="75">
        <v>0</v>
      </c>
      <c r="E99" s="63">
        <v>20510</v>
      </c>
      <c r="F99" s="75">
        <v>0</v>
      </c>
      <c r="G99" s="39">
        <v>15000</v>
      </c>
      <c r="H99" s="75">
        <v>0</v>
      </c>
      <c r="I99" s="63">
        <v>15000</v>
      </c>
      <c r="J99" s="75">
        <v>0</v>
      </c>
      <c r="K99" s="39">
        <v>15000</v>
      </c>
      <c r="L99" s="39">
        <f t="shared" si="15"/>
        <v>15000</v>
      </c>
    </row>
    <row r="100" spans="1:12" ht="13.5" customHeight="1">
      <c r="A100" s="30"/>
      <c r="B100" s="107" t="s">
        <v>177</v>
      </c>
      <c r="C100" s="32" t="s">
        <v>26</v>
      </c>
      <c r="D100" s="67">
        <v>0</v>
      </c>
      <c r="E100" s="54">
        <v>4570</v>
      </c>
      <c r="F100" s="67">
        <v>0</v>
      </c>
      <c r="G100" s="38">
        <v>7358</v>
      </c>
      <c r="H100" s="67">
        <v>0</v>
      </c>
      <c r="I100" s="54">
        <v>7358</v>
      </c>
      <c r="J100" s="67">
        <v>0</v>
      </c>
      <c r="K100" s="38">
        <v>7358</v>
      </c>
      <c r="L100" s="38">
        <f t="shared" si="15"/>
        <v>7358</v>
      </c>
    </row>
    <row r="101" spans="1:12" ht="13.5" customHeight="1">
      <c r="A101" s="30"/>
      <c r="B101" s="107" t="s">
        <v>201</v>
      </c>
      <c r="C101" s="32" t="s">
        <v>31</v>
      </c>
      <c r="D101" s="67">
        <v>0</v>
      </c>
      <c r="E101" s="54">
        <v>30000</v>
      </c>
      <c r="F101" s="67">
        <v>0</v>
      </c>
      <c r="G101" s="38">
        <v>30000</v>
      </c>
      <c r="H101" s="67">
        <v>0</v>
      </c>
      <c r="I101" s="54">
        <v>30000</v>
      </c>
      <c r="J101" s="67">
        <v>0</v>
      </c>
      <c r="K101" s="38">
        <v>30000</v>
      </c>
      <c r="L101" s="38">
        <f t="shared" si="15"/>
        <v>30000</v>
      </c>
    </row>
    <row r="102" spans="1:12" ht="13.5" customHeight="1">
      <c r="A102" s="30"/>
      <c r="B102" s="107" t="s">
        <v>80</v>
      </c>
      <c r="C102" s="34" t="s">
        <v>33</v>
      </c>
      <c r="D102" s="69">
        <v>0</v>
      </c>
      <c r="E102" s="54">
        <v>10130</v>
      </c>
      <c r="F102" s="67">
        <v>0</v>
      </c>
      <c r="G102" s="38">
        <v>10130</v>
      </c>
      <c r="H102" s="67">
        <v>0</v>
      </c>
      <c r="I102" s="54">
        <v>10130</v>
      </c>
      <c r="J102" s="69">
        <v>0</v>
      </c>
      <c r="K102" s="38">
        <v>10130</v>
      </c>
      <c r="L102" s="38">
        <f t="shared" si="15"/>
        <v>10130</v>
      </c>
    </row>
    <row r="103" spans="1:12">
      <c r="A103" s="30" t="s">
        <v>6</v>
      </c>
      <c r="B103" s="35">
        <v>67</v>
      </c>
      <c r="C103" s="32" t="s">
        <v>235</v>
      </c>
      <c r="D103" s="68">
        <f t="shared" ref="D103:L103" si="16">SUM(D96:D102)</f>
        <v>0</v>
      </c>
      <c r="E103" s="55">
        <f t="shared" si="16"/>
        <v>154345</v>
      </c>
      <c r="F103" s="68">
        <f t="shared" si="16"/>
        <v>0</v>
      </c>
      <c r="G103" s="43">
        <f t="shared" si="16"/>
        <v>271241</v>
      </c>
      <c r="H103" s="68">
        <f t="shared" si="16"/>
        <v>0</v>
      </c>
      <c r="I103" s="55">
        <f t="shared" si="16"/>
        <v>271241</v>
      </c>
      <c r="J103" s="68">
        <f t="shared" si="16"/>
        <v>0</v>
      </c>
      <c r="K103" s="43">
        <f>SUM(K96:K102)</f>
        <v>215238</v>
      </c>
      <c r="L103" s="55">
        <f t="shared" si="16"/>
        <v>215238</v>
      </c>
    </row>
    <row r="104" spans="1:12" ht="13.5" customHeight="1">
      <c r="A104" s="30" t="s">
        <v>6</v>
      </c>
      <c r="B104" s="122">
        <v>0.104</v>
      </c>
      <c r="C104" s="41" t="s">
        <v>58</v>
      </c>
      <c r="D104" s="68">
        <f t="shared" ref="D104:I104" si="17">D84+D75+D93+D103</f>
        <v>0</v>
      </c>
      <c r="E104" s="43">
        <f t="shared" si="17"/>
        <v>973652</v>
      </c>
      <c r="F104" s="68">
        <f t="shared" si="17"/>
        <v>0</v>
      </c>
      <c r="G104" s="43">
        <f t="shared" si="17"/>
        <v>1363170</v>
      </c>
      <c r="H104" s="68">
        <f t="shared" si="17"/>
        <v>0</v>
      </c>
      <c r="I104" s="43">
        <f t="shared" si="17"/>
        <v>1363170</v>
      </c>
      <c r="J104" s="68">
        <f>J84+J75+J93+J103</f>
        <v>0</v>
      </c>
      <c r="K104" s="43">
        <f>K84+K75+K93+K103</f>
        <v>1389874</v>
      </c>
      <c r="L104" s="43">
        <f>L84+L75+L93+L103</f>
        <v>1389874</v>
      </c>
    </row>
    <row r="105" spans="1:12" ht="13.5" customHeight="1">
      <c r="A105" s="30"/>
      <c r="B105" s="121"/>
      <c r="C105" s="41"/>
      <c r="D105" s="38"/>
      <c r="E105" s="38"/>
      <c r="F105" s="38"/>
      <c r="G105" s="38"/>
      <c r="H105" s="38"/>
      <c r="I105" s="38"/>
      <c r="J105" s="38"/>
      <c r="K105" s="38"/>
      <c r="L105" s="38"/>
    </row>
    <row r="106" spans="1:12" ht="13.5" customHeight="1">
      <c r="A106" s="30"/>
      <c r="B106" s="122">
        <v>0.108</v>
      </c>
      <c r="C106" s="41" t="s">
        <v>171</v>
      </c>
      <c r="D106" s="33"/>
      <c r="E106" s="33"/>
      <c r="F106" s="33"/>
      <c r="G106" s="33"/>
      <c r="H106" s="33"/>
      <c r="I106" s="33"/>
      <c r="J106" s="33"/>
      <c r="K106" s="33"/>
      <c r="L106" s="33"/>
    </row>
    <row r="107" spans="1:12" ht="13.5" customHeight="1">
      <c r="A107" s="30"/>
      <c r="B107" s="35">
        <v>66</v>
      </c>
      <c r="C107" s="32" t="s">
        <v>70</v>
      </c>
      <c r="D107" s="33"/>
      <c r="E107" s="33"/>
      <c r="F107" s="33"/>
      <c r="G107" s="33"/>
      <c r="H107" s="33"/>
      <c r="I107" s="33"/>
      <c r="J107" s="33"/>
      <c r="K107" s="33"/>
      <c r="L107" s="33"/>
    </row>
    <row r="108" spans="1:12" ht="13.5" customHeight="1">
      <c r="A108" s="30"/>
      <c r="B108" s="107" t="s">
        <v>71</v>
      </c>
      <c r="C108" s="32" t="s">
        <v>18</v>
      </c>
      <c r="D108" s="69">
        <v>0</v>
      </c>
      <c r="E108" s="8">
        <v>30081</v>
      </c>
      <c r="F108" s="69">
        <v>0</v>
      </c>
      <c r="G108" s="8">
        <v>16910</v>
      </c>
      <c r="H108" s="69">
        <v>0</v>
      </c>
      <c r="I108" s="8">
        <v>16910</v>
      </c>
      <c r="J108" s="69">
        <v>0</v>
      </c>
      <c r="K108" s="8">
        <f>34557+1618</f>
        <v>36175</v>
      </c>
      <c r="L108" s="8">
        <f>SUM(J108:K108)</f>
        <v>36175</v>
      </c>
    </row>
    <row r="109" spans="1:12" ht="13.5" customHeight="1">
      <c r="A109" s="30"/>
      <c r="B109" s="107" t="s">
        <v>72</v>
      </c>
      <c r="C109" s="32" t="s">
        <v>20</v>
      </c>
      <c r="D109" s="69">
        <v>0</v>
      </c>
      <c r="E109" s="8">
        <v>292</v>
      </c>
      <c r="F109" s="69">
        <v>0</v>
      </c>
      <c r="G109" s="37">
        <v>292</v>
      </c>
      <c r="H109" s="69">
        <v>0</v>
      </c>
      <c r="I109" s="33">
        <v>292</v>
      </c>
      <c r="J109" s="69">
        <v>0</v>
      </c>
      <c r="K109" s="37">
        <v>292</v>
      </c>
      <c r="L109" s="8">
        <f>SUM(J109:K109)</f>
        <v>292</v>
      </c>
    </row>
    <row r="110" spans="1:12" ht="13.5" customHeight="1">
      <c r="A110" s="30"/>
      <c r="B110" s="107" t="s">
        <v>73</v>
      </c>
      <c r="C110" s="32" t="s">
        <v>22</v>
      </c>
      <c r="D110" s="69">
        <v>0</v>
      </c>
      <c r="E110" s="8">
        <v>601</v>
      </c>
      <c r="F110" s="69">
        <v>0</v>
      </c>
      <c r="G110" s="37">
        <v>605</v>
      </c>
      <c r="H110" s="69">
        <v>0</v>
      </c>
      <c r="I110" s="33">
        <v>605</v>
      </c>
      <c r="J110" s="69">
        <v>0</v>
      </c>
      <c r="K110" s="37">
        <v>605</v>
      </c>
      <c r="L110" s="8">
        <f>SUM(J110:K110)</f>
        <v>605</v>
      </c>
    </row>
    <row r="111" spans="1:12" ht="13.5" customHeight="1">
      <c r="A111" s="30"/>
      <c r="B111" s="107" t="s">
        <v>74</v>
      </c>
      <c r="C111" s="34" t="s">
        <v>33</v>
      </c>
      <c r="D111" s="69">
        <v>0</v>
      </c>
      <c r="E111" s="8">
        <v>1132</v>
      </c>
      <c r="F111" s="69">
        <v>0</v>
      </c>
      <c r="G111" s="37">
        <v>1112</v>
      </c>
      <c r="H111" s="69">
        <v>0</v>
      </c>
      <c r="I111" s="33">
        <v>1112</v>
      </c>
      <c r="J111" s="69">
        <v>0</v>
      </c>
      <c r="K111" s="37">
        <v>1112</v>
      </c>
      <c r="L111" s="8">
        <f>SUM(J111:K111)</f>
        <v>1112</v>
      </c>
    </row>
    <row r="112" spans="1:12" ht="13.5" customHeight="1">
      <c r="A112" s="30" t="s">
        <v>6</v>
      </c>
      <c r="B112" s="35">
        <v>66</v>
      </c>
      <c r="C112" s="32" t="s">
        <v>70</v>
      </c>
      <c r="D112" s="68">
        <f t="shared" ref="D112:L112" si="18">SUM(D108:D111)</f>
        <v>0</v>
      </c>
      <c r="E112" s="43">
        <f t="shared" si="18"/>
        <v>32106</v>
      </c>
      <c r="F112" s="68">
        <f t="shared" si="18"/>
        <v>0</v>
      </c>
      <c r="G112" s="43">
        <f t="shared" si="18"/>
        <v>18919</v>
      </c>
      <c r="H112" s="68">
        <f t="shared" si="18"/>
        <v>0</v>
      </c>
      <c r="I112" s="43">
        <f t="shared" si="18"/>
        <v>18919</v>
      </c>
      <c r="J112" s="68">
        <f t="shared" si="18"/>
        <v>0</v>
      </c>
      <c r="K112" s="43">
        <f>SUM(K108:K111)</f>
        <v>38184</v>
      </c>
      <c r="L112" s="43">
        <f t="shared" si="18"/>
        <v>38184</v>
      </c>
    </row>
    <row r="113" spans="1:12" ht="13.5" customHeight="1">
      <c r="A113" s="30"/>
      <c r="B113" s="35"/>
      <c r="C113" s="32"/>
      <c r="D113" s="38"/>
      <c r="E113" s="38"/>
      <c r="F113" s="38"/>
      <c r="G113" s="38"/>
      <c r="H113" s="38"/>
      <c r="I113" s="38"/>
      <c r="J113" s="38"/>
      <c r="K113" s="38"/>
      <c r="L113" s="38"/>
    </row>
    <row r="114" spans="1:12" ht="13.5" customHeight="1">
      <c r="A114" s="30"/>
      <c r="B114" s="35">
        <v>67</v>
      </c>
      <c r="C114" s="32" t="s">
        <v>75</v>
      </c>
      <c r="D114" s="33"/>
      <c r="E114" s="33"/>
      <c r="F114" s="33"/>
      <c r="G114" s="33"/>
      <c r="H114" s="33"/>
      <c r="I114" s="33"/>
      <c r="J114" s="33"/>
      <c r="K114" s="33"/>
      <c r="L114" s="33"/>
    </row>
    <row r="115" spans="1:12" ht="13.5" customHeight="1">
      <c r="A115" s="30"/>
      <c r="B115" s="107" t="s">
        <v>76</v>
      </c>
      <c r="C115" s="32" t="s">
        <v>18</v>
      </c>
      <c r="D115" s="69">
        <v>0</v>
      </c>
      <c r="E115" s="8">
        <v>158215</v>
      </c>
      <c r="F115" s="69">
        <v>0</v>
      </c>
      <c r="G115" s="8">
        <v>165507</v>
      </c>
      <c r="H115" s="69">
        <v>0</v>
      </c>
      <c r="I115" s="8">
        <v>165507</v>
      </c>
      <c r="J115" s="69">
        <v>0</v>
      </c>
      <c r="K115" s="8">
        <f>184841+6759</f>
        <v>191600</v>
      </c>
      <c r="L115" s="8">
        <f>SUM(J115:K115)</f>
        <v>191600</v>
      </c>
    </row>
    <row r="116" spans="1:12" ht="13.5" customHeight="1">
      <c r="A116" s="30"/>
      <c r="B116" s="107" t="s">
        <v>77</v>
      </c>
      <c r="C116" s="32" t="s">
        <v>20</v>
      </c>
      <c r="D116" s="69">
        <v>0</v>
      </c>
      <c r="E116" s="8">
        <v>1096</v>
      </c>
      <c r="F116" s="69">
        <v>0</v>
      </c>
      <c r="G116" s="37">
        <v>1112</v>
      </c>
      <c r="H116" s="69">
        <v>0</v>
      </c>
      <c r="I116" s="33">
        <v>1112</v>
      </c>
      <c r="J116" s="69">
        <v>0</v>
      </c>
      <c r="K116" s="37">
        <v>1112</v>
      </c>
      <c r="L116" s="8">
        <f>SUM(J116:K116)</f>
        <v>1112</v>
      </c>
    </row>
    <row r="117" spans="1:12" ht="13.5" customHeight="1">
      <c r="A117" s="30"/>
      <c r="B117" s="107" t="s">
        <v>78</v>
      </c>
      <c r="C117" s="32" t="s">
        <v>22</v>
      </c>
      <c r="D117" s="67">
        <v>0</v>
      </c>
      <c r="E117" s="38">
        <v>1226</v>
      </c>
      <c r="F117" s="67">
        <v>0</v>
      </c>
      <c r="G117" s="37">
        <v>783</v>
      </c>
      <c r="H117" s="67">
        <v>0</v>
      </c>
      <c r="I117" s="37">
        <v>783</v>
      </c>
      <c r="J117" s="67">
        <v>0</v>
      </c>
      <c r="K117" s="37">
        <v>783</v>
      </c>
      <c r="L117" s="38">
        <f>SUM(J117:K117)</f>
        <v>783</v>
      </c>
    </row>
    <row r="118" spans="1:12" ht="13.5" customHeight="1">
      <c r="A118" s="30"/>
      <c r="B118" s="107" t="s">
        <v>79</v>
      </c>
      <c r="C118" s="32" t="s">
        <v>49</v>
      </c>
      <c r="D118" s="67">
        <v>0</v>
      </c>
      <c r="E118" s="38">
        <v>84</v>
      </c>
      <c r="F118" s="67">
        <v>0</v>
      </c>
      <c r="G118" s="37">
        <v>324</v>
      </c>
      <c r="H118" s="67">
        <v>0</v>
      </c>
      <c r="I118" s="37">
        <v>324</v>
      </c>
      <c r="J118" s="67">
        <v>0</v>
      </c>
      <c r="K118" s="37">
        <v>324</v>
      </c>
      <c r="L118" s="38">
        <f>SUM(J118:K118)</f>
        <v>324</v>
      </c>
    </row>
    <row r="119" spans="1:12" ht="13.5" customHeight="1">
      <c r="A119" s="30"/>
      <c r="B119" s="107" t="s">
        <v>80</v>
      </c>
      <c r="C119" s="34" t="s">
        <v>33</v>
      </c>
      <c r="D119" s="67">
        <v>0</v>
      </c>
      <c r="E119" s="38">
        <v>3002</v>
      </c>
      <c r="F119" s="67">
        <v>0</v>
      </c>
      <c r="G119" s="37">
        <v>3240</v>
      </c>
      <c r="H119" s="67">
        <v>0</v>
      </c>
      <c r="I119" s="37">
        <v>3240</v>
      </c>
      <c r="J119" s="67">
        <v>0</v>
      </c>
      <c r="K119" s="37">
        <v>3240</v>
      </c>
      <c r="L119" s="38">
        <f>SUM(J119:K119)</f>
        <v>3240</v>
      </c>
    </row>
    <row r="120" spans="1:12" ht="13.5" customHeight="1">
      <c r="A120" s="30" t="s">
        <v>6</v>
      </c>
      <c r="B120" s="35">
        <v>67</v>
      </c>
      <c r="C120" s="32" t="s">
        <v>75</v>
      </c>
      <c r="D120" s="68">
        <f t="shared" ref="D120:L120" si="19">SUM(D115:D119)</f>
        <v>0</v>
      </c>
      <c r="E120" s="43">
        <f t="shared" si="19"/>
        <v>163623</v>
      </c>
      <c r="F120" s="68">
        <f t="shared" si="19"/>
        <v>0</v>
      </c>
      <c r="G120" s="43">
        <f t="shared" si="19"/>
        <v>170966</v>
      </c>
      <c r="H120" s="68">
        <f t="shared" si="19"/>
        <v>0</v>
      </c>
      <c r="I120" s="43">
        <f t="shared" si="19"/>
        <v>170966</v>
      </c>
      <c r="J120" s="68">
        <f t="shared" si="19"/>
        <v>0</v>
      </c>
      <c r="K120" s="43">
        <f>SUM(K115:K119)</f>
        <v>197059</v>
      </c>
      <c r="L120" s="43">
        <f t="shared" si="19"/>
        <v>197059</v>
      </c>
    </row>
    <row r="121" spans="1:12" ht="13.5" customHeight="1">
      <c r="A121" s="30" t="s">
        <v>6</v>
      </c>
      <c r="B121" s="122">
        <v>0.108</v>
      </c>
      <c r="C121" s="41" t="s">
        <v>171</v>
      </c>
      <c r="D121" s="75">
        <f t="shared" ref="D121:L121" si="20">D120+D112</f>
        <v>0</v>
      </c>
      <c r="E121" s="39">
        <f t="shared" si="20"/>
        <v>195729</v>
      </c>
      <c r="F121" s="75">
        <f t="shared" si="20"/>
        <v>0</v>
      </c>
      <c r="G121" s="39">
        <f t="shared" si="20"/>
        <v>189885</v>
      </c>
      <c r="H121" s="75">
        <f t="shared" si="20"/>
        <v>0</v>
      </c>
      <c r="I121" s="39">
        <f t="shared" si="20"/>
        <v>189885</v>
      </c>
      <c r="J121" s="75">
        <f t="shared" si="20"/>
        <v>0</v>
      </c>
      <c r="K121" s="39">
        <f>K120+K112</f>
        <v>235243</v>
      </c>
      <c r="L121" s="39">
        <f t="shared" si="20"/>
        <v>235243</v>
      </c>
    </row>
    <row r="122" spans="1:12" ht="13.5" customHeight="1">
      <c r="A122" s="30"/>
      <c r="B122" s="121"/>
      <c r="C122" s="41"/>
      <c r="D122" s="38"/>
      <c r="E122" s="38"/>
      <c r="F122" s="38"/>
      <c r="G122" s="38"/>
      <c r="H122" s="38"/>
      <c r="I122" s="38"/>
      <c r="J122" s="38"/>
      <c r="K122" s="38"/>
      <c r="L122" s="38"/>
    </row>
    <row r="123" spans="1:12" ht="13.5" customHeight="1">
      <c r="A123" s="30"/>
      <c r="B123" s="122">
        <v>0.109</v>
      </c>
      <c r="C123" s="41" t="s">
        <v>81</v>
      </c>
      <c r="D123" s="37"/>
      <c r="E123" s="37"/>
      <c r="F123" s="37"/>
      <c r="G123" s="37"/>
      <c r="H123" s="37"/>
      <c r="I123" s="37"/>
      <c r="J123" s="37"/>
      <c r="K123" s="37"/>
      <c r="L123" s="37"/>
    </row>
    <row r="124" spans="1:12" ht="13.35" customHeight="1">
      <c r="A124" s="30"/>
      <c r="B124" s="124">
        <v>0.45</v>
      </c>
      <c r="C124" s="32" t="s">
        <v>86</v>
      </c>
      <c r="D124" s="33"/>
      <c r="E124" s="33"/>
      <c r="F124" s="33"/>
      <c r="G124" s="33"/>
      <c r="H124" s="33"/>
      <c r="I124" s="33"/>
      <c r="J124" s="33"/>
      <c r="K124" s="33"/>
      <c r="L124" s="33"/>
    </row>
    <row r="125" spans="1:12" ht="13.35" customHeight="1">
      <c r="A125" s="30"/>
      <c r="B125" s="107" t="s">
        <v>87</v>
      </c>
      <c r="C125" s="32" t="s">
        <v>18</v>
      </c>
      <c r="D125" s="67">
        <v>0</v>
      </c>
      <c r="E125" s="37">
        <v>163012</v>
      </c>
      <c r="F125" s="67">
        <v>0</v>
      </c>
      <c r="G125" s="38">
        <v>95121</v>
      </c>
      <c r="H125" s="67">
        <v>0</v>
      </c>
      <c r="I125" s="38">
        <v>95121</v>
      </c>
      <c r="J125" s="67">
        <v>0</v>
      </c>
      <c r="K125" s="38">
        <f>183390+9615+76</f>
        <v>193081</v>
      </c>
      <c r="L125" s="38">
        <f t="shared" ref="L125:L130" si="21">SUM(J125:K125)</f>
        <v>193081</v>
      </c>
    </row>
    <row r="126" spans="1:12" ht="13.35" customHeight="1">
      <c r="A126" s="30"/>
      <c r="B126" s="107" t="s">
        <v>88</v>
      </c>
      <c r="C126" s="32" t="s">
        <v>20</v>
      </c>
      <c r="D126" s="67">
        <v>0</v>
      </c>
      <c r="E126" s="37">
        <v>2100</v>
      </c>
      <c r="F126" s="67">
        <v>0</v>
      </c>
      <c r="G126" s="37">
        <v>1458</v>
      </c>
      <c r="H126" s="67">
        <v>0</v>
      </c>
      <c r="I126" s="37">
        <v>1458</v>
      </c>
      <c r="J126" s="67">
        <v>0</v>
      </c>
      <c r="K126" s="37">
        <v>1600</v>
      </c>
      <c r="L126" s="38">
        <f t="shared" si="21"/>
        <v>1600</v>
      </c>
    </row>
    <row r="127" spans="1:12" ht="13.35" customHeight="1">
      <c r="A127" s="30"/>
      <c r="B127" s="107" t="s">
        <v>89</v>
      </c>
      <c r="C127" s="32" t="s">
        <v>22</v>
      </c>
      <c r="D127" s="67">
        <v>0</v>
      </c>
      <c r="E127" s="37">
        <v>1319</v>
      </c>
      <c r="F127" s="67">
        <v>0</v>
      </c>
      <c r="G127" s="37">
        <v>1296</v>
      </c>
      <c r="H127" s="67">
        <v>0</v>
      </c>
      <c r="I127" s="37">
        <v>1296</v>
      </c>
      <c r="J127" s="67">
        <v>0</v>
      </c>
      <c r="K127" s="37">
        <v>1400</v>
      </c>
      <c r="L127" s="38">
        <f t="shared" si="21"/>
        <v>1400</v>
      </c>
    </row>
    <row r="128" spans="1:12" ht="13.35" customHeight="1">
      <c r="A128" s="30"/>
      <c r="B128" s="107" t="s">
        <v>90</v>
      </c>
      <c r="C128" s="32" t="s">
        <v>49</v>
      </c>
      <c r="D128" s="69">
        <v>0</v>
      </c>
      <c r="E128" s="33">
        <v>961</v>
      </c>
      <c r="F128" s="69">
        <v>0</v>
      </c>
      <c r="G128" s="33">
        <v>972</v>
      </c>
      <c r="H128" s="69">
        <v>0</v>
      </c>
      <c r="I128" s="33">
        <v>972</v>
      </c>
      <c r="J128" s="69">
        <v>0</v>
      </c>
      <c r="K128" s="33">
        <v>972</v>
      </c>
      <c r="L128" s="8">
        <f t="shared" si="21"/>
        <v>972</v>
      </c>
    </row>
    <row r="129" spans="1:12" ht="13.35" customHeight="1">
      <c r="A129" s="30"/>
      <c r="B129" s="107" t="s">
        <v>91</v>
      </c>
      <c r="C129" s="34" t="s">
        <v>29</v>
      </c>
      <c r="D129" s="67">
        <v>0</v>
      </c>
      <c r="E129" s="37">
        <v>180</v>
      </c>
      <c r="F129" s="67">
        <v>0</v>
      </c>
      <c r="G129" s="37">
        <v>180</v>
      </c>
      <c r="H129" s="67">
        <v>0</v>
      </c>
      <c r="I129" s="37">
        <v>180</v>
      </c>
      <c r="J129" s="67">
        <v>0</v>
      </c>
      <c r="K129" s="37">
        <v>250</v>
      </c>
      <c r="L129" s="38">
        <f t="shared" si="21"/>
        <v>250</v>
      </c>
    </row>
    <row r="130" spans="1:12" ht="13.35" customHeight="1">
      <c r="A130" s="30"/>
      <c r="B130" s="107" t="s">
        <v>92</v>
      </c>
      <c r="C130" s="32" t="s">
        <v>33</v>
      </c>
      <c r="D130" s="67">
        <v>0</v>
      </c>
      <c r="E130" s="38">
        <v>2627</v>
      </c>
      <c r="F130" s="67">
        <v>0</v>
      </c>
      <c r="G130" s="37">
        <v>2600</v>
      </c>
      <c r="H130" s="67">
        <v>0</v>
      </c>
      <c r="I130" s="37">
        <v>2600</v>
      </c>
      <c r="J130" s="67">
        <v>0</v>
      </c>
      <c r="K130" s="37">
        <v>2700</v>
      </c>
      <c r="L130" s="38">
        <f t="shared" si="21"/>
        <v>2700</v>
      </c>
    </row>
    <row r="131" spans="1:12" ht="13.35" customHeight="1">
      <c r="A131" s="40" t="s">
        <v>6</v>
      </c>
      <c r="B131" s="139">
        <v>0.45</v>
      </c>
      <c r="C131" s="45" t="s">
        <v>86</v>
      </c>
      <c r="D131" s="68">
        <f t="shared" ref="D131:L131" si="22">SUM(D125:D130)</f>
        <v>0</v>
      </c>
      <c r="E131" s="43">
        <f t="shared" si="22"/>
        <v>170199</v>
      </c>
      <c r="F131" s="68">
        <f t="shared" si="22"/>
        <v>0</v>
      </c>
      <c r="G131" s="43">
        <f t="shared" si="22"/>
        <v>101627</v>
      </c>
      <c r="H131" s="68">
        <f t="shared" si="22"/>
        <v>0</v>
      </c>
      <c r="I131" s="43">
        <f t="shared" si="22"/>
        <v>101627</v>
      </c>
      <c r="J131" s="68">
        <f t="shared" si="22"/>
        <v>0</v>
      </c>
      <c r="K131" s="43">
        <f>SUM(K125:K130)</f>
        <v>200003</v>
      </c>
      <c r="L131" s="43">
        <f t="shared" si="22"/>
        <v>200003</v>
      </c>
    </row>
    <row r="132" spans="1:12" ht="1.5" customHeight="1">
      <c r="A132" s="30"/>
      <c r="B132" s="35"/>
      <c r="C132" s="32"/>
      <c r="D132" s="38"/>
      <c r="E132" s="38"/>
      <c r="F132" s="38"/>
      <c r="G132" s="38"/>
      <c r="H132" s="38"/>
      <c r="I132" s="38"/>
      <c r="J132" s="38"/>
      <c r="K132" s="38"/>
      <c r="L132" s="38"/>
    </row>
    <row r="133" spans="1:12">
      <c r="A133" s="30"/>
      <c r="B133" s="124">
        <v>0.46</v>
      </c>
      <c r="C133" s="32" t="s">
        <v>93</v>
      </c>
      <c r="D133" s="33"/>
      <c r="E133" s="33"/>
      <c r="F133" s="33"/>
      <c r="G133" s="33"/>
      <c r="H133" s="33"/>
      <c r="I133" s="33"/>
      <c r="J133" s="33"/>
      <c r="K133" s="33"/>
      <c r="L133" s="33"/>
    </row>
    <row r="134" spans="1:12">
      <c r="A134" s="30"/>
      <c r="B134" s="107" t="s">
        <v>94</v>
      </c>
      <c r="C134" s="32" t="s">
        <v>18</v>
      </c>
      <c r="D134" s="69">
        <v>0</v>
      </c>
      <c r="E134" s="8">
        <v>74193</v>
      </c>
      <c r="F134" s="69">
        <v>0</v>
      </c>
      <c r="G134" s="8">
        <v>85324</v>
      </c>
      <c r="H134" s="69">
        <v>0</v>
      </c>
      <c r="I134" s="8">
        <v>85324</v>
      </c>
      <c r="J134" s="69">
        <v>0</v>
      </c>
      <c r="K134" s="8">
        <f>88087+3713</f>
        <v>91800</v>
      </c>
      <c r="L134" s="8">
        <f>SUM(J134:K134)</f>
        <v>91800</v>
      </c>
    </row>
    <row r="135" spans="1:12">
      <c r="A135" s="30"/>
      <c r="B135" s="107" t="s">
        <v>95</v>
      </c>
      <c r="C135" s="32" t="s">
        <v>20</v>
      </c>
      <c r="D135" s="69">
        <v>0</v>
      </c>
      <c r="E135" s="8">
        <v>1309</v>
      </c>
      <c r="F135" s="69">
        <v>0</v>
      </c>
      <c r="G135" s="37">
        <v>1021</v>
      </c>
      <c r="H135" s="69">
        <v>0</v>
      </c>
      <c r="I135" s="33">
        <v>1021</v>
      </c>
      <c r="J135" s="69">
        <v>0</v>
      </c>
      <c r="K135" s="37">
        <v>1021</v>
      </c>
      <c r="L135" s="8">
        <f>SUM(J135:K135)</f>
        <v>1021</v>
      </c>
    </row>
    <row r="136" spans="1:12">
      <c r="A136" s="30"/>
      <c r="B136" s="107" t="s">
        <v>96</v>
      </c>
      <c r="C136" s="32" t="s">
        <v>22</v>
      </c>
      <c r="D136" s="69">
        <v>0</v>
      </c>
      <c r="E136" s="38">
        <v>2207</v>
      </c>
      <c r="F136" s="67">
        <v>0</v>
      </c>
      <c r="G136" s="37">
        <v>2400</v>
      </c>
      <c r="H136" s="67">
        <v>0</v>
      </c>
      <c r="I136" s="33">
        <v>2400</v>
      </c>
      <c r="J136" s="69">
        <v>0</v>
      </c>
      <c r="K136" s="37">
        <v>2400</v>
      </c>
      <c r="L136" s="38">
        <f>SUM(J136:K136)</f>
        <v>2400</v>
      </c>
    </row>
    <row r="137" spans="1:12">
      <c r="A137" s="30"/>
      <c r="B137" s="107" t="s">
        <v>97</v>
      </c>
      <c r="C137" s="32" t="s">
        <v>49</v>
      </c>
      <c r="D137" s="69">
        <v>0</v>
      </c>
      <c r="E137" s="8">
        <v>270</v>
      </c>
      <c r="F137" s="69">
        <v>0</v>
      </c>
      <c r="G137" s="33">
        <v>270</v>
      </c>
      <c r="H137" s="69">
        <v>0</v>
      </c>
      <c r="I137" s="33">
        <v>270</v>
      </c>
      <c r="J137" s="69">
        <v>0</v>
      </c>
      <c r="K137" s="33">
        <v>270</v>
      </c>
      <c r="L137" s="8">
        <f>SUM(J137:K137)</f>
        <v>270</v>
      </c>
    </row>
    <row r="138" spans="1:12">
      <c r="A138" s="30"/>
      <c r="B138" s="107" t="s">
        <v>98</v>
      </c>
      <c r="C138" s="34" t="s">
        <v>29</v>
      </c>
      <c r="D138" s="69">
        <v>0</v>
      </c>
      <c r="E138" s="8">
        <v>120</v>
      </c>
      <c r="F138" s="69">
        <v>0</v>
      </c>
      <c r="G138" s="37">
        <v>120</v>
      </c>
      <c r="H138" s="69">
        <v>0</v>
      </c>
      <c r="I138" s="33">
        <v>120</v>
      </c>
      <c r="J138" s="69">
        <v>0</v>
      </c>
      <c r="K138" s="37">
        <v>120</v>
      </c>
      <c r="L138" s="8">
        <f>SUM(J138:K138)</f>
        <v>120</v>
      </c>
    </row>
    <row r="139" spans="1:12">
      <c r="A139" s="30" t="s">
        <v>6</v>
      </c>
      <c r="B139" s="124">
        <v>0.46</v>
      </c>
      <c r="C139" s="32" t="s">
        <v>93</v>
      </c>
      <c r="D139" s="68">
        <f t="shared" ref="D139:L139" si="23">SUM(D134:D138)</f>
        <v>0</v>
      </c>
      <c r="E139" s="43">
        <f t="shared" si="23"/>
        <v>78099</v>
      </c>
      <c r="F139" s="68">
        <f t="shared" si="23"/>
        <v>0</v>
      </c>
      <c r="G139" s="43">
        <f t="shared" si="23"/>
        <v>89135</v>
      </c>
      <c r="H139" s="68">
        <f t="shared" si="23"/>
        <v>0</v>
      </c>
      <c r="I139" s="43">
        <f t="shared" si="23"/>
        <v>89135</v>
      </c>
      <c r="J139" s="68">
        <f t="shared" si="23"/>
        <v>0</v>
      </c>
      <c r="K139" s="43">
        <f>SUM(K134:K138)</f>
        <v>95611</v>
      </c>
      <c r="L139" s="43">
        <f t="shared" si="23"/>
        <v>95611</v>
      </c>
    </row>
    <row r="140" spans="1:12" ht="9.9499999999999993" customHeight="1">
      <c r="A140" s="30"/>
      <c r="B140" s="35"/>
      <c r="C140" s="32"/>
      <c r="D140" s="38"/>
      <c r="E140" s="38"/>
      <c r="F140" s="38"/>
      <c r="G140" s="38"/>
      <c r="H140" s="38"/>
      <c r="I140" s="38"/>
      <c r="J140" s="38"/>
      <c r="K140" s="38"/>
      <c r="L140" s="38"/>
    </row>
    <row r="141" spans="1:12">
      <c r="A141" s="30"/>
      <c r="B141" s="124">
        <v>0.47</v>
      </c>
      <c r="C141" s="32" t="s">
        <v>99</v>
      </c>
      <c r="D141" s="33"/>
      <c r="E141" s="33"/>
      <c r="F141" s="33"/>
      <c r="G141" s="33"/>
      <c r="H141" s="33"/>
      <c r="I141" s="33"/>
      <c r="J141" s="33"/>
      <c r="K141" s="33"/>
      <c r="L141" s="33"/>
    </row>
    <row r="142" spans="1:12">
      <c r="A142" s="30"/>
      <c r="B142" s="107" t="s">
        <v>100</v>
      </c>
      <c r="C142" s="32" t="s">
        <v>18</v>
      </c>
      <c r="D142" s="69">
        <v>0</v>
      </c>
      <c r="E142" s="8">
        <v>34437</v>
      </c>
      <c r="F142" s="69">
        <v>0</v>
      </c>
      <c r="G142" s="8">
        <v>39007</v>
      </c>
      <c r="H142" s="69">
        <v>0</v>
      </c>
      <c r="I142" s="8">
        <v>39007</v>
      </c>
      <c r="J142" s="69">
        <v>0</v>
      </c>
      <c r="K142" s="8">
        <f>35288+2285+96</f>
        <v>37669</v>
      </c>
      <c r="L142" s="8">
        <f>SUM(J142:K142)</f>
        <v>37669</v>
      </c>
    </row>
    <row r="143" spans="1:12">
      <c r="A143" s="30"/>
      <c r="B143" s="107" t="s">
        <v>101</v>
      </c>
      <c r="C143" s="32" t="s">
        <v>20</v>
      </c>
      <c r="D143" s="67">
        <v>0</v>
      </c>
      <c r="E143" s="38">
        <v>779</v>
      </c>
      <c r="F143" s="67">
        <v>0</v>
      </c>
      <c r="G143" s="37">
        <v>778</v>
      </c>
      <c r="H143" s="67">
        <v>0</v>
      </c>
      <c r="I143" s="37">
        <v>778</v>
      </c>
      <c r="J143" s="67">
        <v>0</v>
      </c>
      <c r="K143" s="37">
        <v>778</v>
      </c>
      <c r="L143" s="38">
        <f>SUM(J143:K143)</f>
        <v>778</v>
      </c>
    </row>
    <row r="144" spans="1:12">
      <c r="A144" s="30"/>
      <c r="B144" s="107" t="s">
        <v>102</v>
      </c>
      <c r="C144" s="32" t="s">
        <v>22</v>
      </c>
      <c r="D144" s="67">
        <v>0</v>
      </c>
      <c r="E144" s="38">
        <v>1700</v>
      </c>
      <c r="F144" s="67">
        <v>0</v>
      </c>
      <c r="G144" s="37">
        <v>1700</v>
      </c>
      <c r="H144" s="67">
        <v>0</v>
      </c>
      <c r="I144" s="37">
        <v>1700</v>
      </c>
      <c r="J144" s="67">
        <v>0</v>
      </c>
      <c r="K144" s="37">
        <v>1700</v>
      </c>
      <c r="L144" s="38">
        <f>SUM(J144:K144)</f>
        <v>1700</v>
      </c>
    </row>
    <row r="145" spans="1:12">
      <c r="A145" s="30"/>
      <c r="B145" s="107" t="s">
        <v>103</v>
      </c>
      <c r="C145" s="32" t="s">
        <v>49</v>
      </c>
      <c r="D145" s="67">
        <v>0</v>
      </c>
      <c r="E145" s="54">
        <v>43</v>
      </c>
      <c r="F145" s="67">
        <v>0</v>
      </c>
      <c r="G145" s="37">
        <v>43</v>
      </c>
      <c r="H145" s="67">
        <v>0</v>
      </c>
      <c r="I145" s="37">
        <v>43</v>
      </c>
      <c r="J145" s="67">
        <v>0</v>
      </c>
      <c r="K145" s="37">
        <v>43</v>
      </c>
      <c r="L145" s="38">
        <f>SUM(J145:K145)</f>
        <v>43</v>
      </c>
    </row>
    <row r="146" spans="1:12">
      <c r="A146" s="30"/>
      <c r="B146" s="107" t="s">
        <v>104</v>
      </c>
      <c r="C146" s="34" t="s">
        <v>29</v>
      </c>
      <c r="D146" s="69">
        <v>0</v>
      </c>
      <c r="E146" s="8">
        <v>90</v>
      </c>
      <c r="F146" s="76">
        <v>0</v>
      </c>
      <c r="G146" s="37">
        <v>90</v>
      </c>
      <c r="H146" s="76">
        <v>0</v>
      </c>
      <c r="I146" s="33">
        <v>90</v>
      </c>
      <c r="J146" s="69">
        <v>0</v>
      </c>
      <c r="K146" s="37">
        <v>90</v>
      </c>
      <c r="L146" s="8">
        <f>SUM(J146:K146)</f>
        <v>90</v>
      </c>
    </row>
    <row r="147" spans="1:12">
      <c r="A147" s="30" t="s">
        <v>6</v>
      </c>
      <c r="B147" s="124">
        <v>0.47</v>
      </c>
      <c r="C147" s="32" t="s">
        <v>99</v>
      </c>
      <c r="D147" s="68">
        <f t="shared" ref="D147:L147" si="24">SUM(D142:D146)</f>
        <v>0</v>
      </c>
      <c r="E147" s="43">
        <f t="shared" si="24"/>
        <v>37049</v>
      </c>
      <c r="F147" s="68">
        <f t="shared" si="24"/>
        <v>0</v>
      </c>
      <c r="G147" s="43">
        <f t="shared" si="24"/>
        <v>41618</v>
      </c>
      <c r="H147" s="68">
        <f t="shared" si="24"/>
        <v>0</v>
      </c>
      <c r="I147" s="43">
        <f t="shared" si="24"/>
        <v>41618</v>
      </c>
      <c r="J147" s="68">
        <f t="shared" si="24"/>
        <v>0</v>
      </c>
      <c r="K147" s="43">
        <f>SUM(K142:K146)</f>
        <v>40280</v>
      </c>
      <c r="L147" s="43">
        <f t="shared" si="24"/>
        <v>40280</v>
      </c>
    </row>
    <row r="148" spans="1:12" ht="9.9499999999999993" customHeight="1">
      <c r="A148" s="30"/>
      <c r="B148" s="35"/>
      <c r="C148" s="32"/>
      <c r="D148" s="38"/>
      <c r="E148" s="38"/>
      <c r="F148" s="38"/>
      <c r="G148" s="38"/>
      <c r="H148" s="38"/>
      <c r="I148" s="38"/>
      <c r="J148" s="38"/>
      <c r="K148" s="38"/>
      <c r="L148" s="38"/>
    </row>
    <row r="149" spans="1:12">
      <c r="A149" s="30"/>
      <c r="B149" s="124">
        <v>0.48</v>
      </c>
      <c r="C149" s="32" t="s">
        <v>105</v>
      </c>
      <c r="D149" s="33"/>
      <c r="E149" s="33"/>
      <c r="F149" s="33"/>
      <c r="G149" s="33"/>
      <c r="H149" s="33"/>
      <c r="I149" s="33"/>
      <c r="J149" s="33"/>
      <c r="K149" s="33"/>
      <c r="L149" s="33"/>
    </row>
    <row r="150" spans="1:12">
      <c r="A150" s="30"/>
      <c r="B150" s="107" t="s">
        <v>106</v>
      </c>
      <c r="C150" s="32" t="s">
        <v>18</v>
      </c>
      <c r="D150" s="69">
        <v>0</v>
      </c>
      <c r="E150" s="38">
        <v>109645</v>
      </c>
      <c r="F150" s="67">
        <v>0</v>
      </c>
      <c r="G150" s="38">
        <v>132079</v>
      </c>
      <c r="H150" s="67">
        <v>0</v>
      </c>
      <c r="I150" s="38">
        <v>132079</v>
      </c>
      <c r="J150" s="69">
        <v>0</v>
      </c>
      <c r="K150" s="38">
        <f>142631+3998</f>
        <v>146629</v>
      </c>
      <c r="L150" s="38">
        <f>SUM(J150:K150)</f>
        <v>146629</v>
      </c>
    </row>
    <row r="151" spans="1:12">
      <c r="A151" s="30"/>
      <c r="B151" s="107" t="s">
        <v>107</v>
      </c>
      <c r="C151" s="32" t="s">
        <v>20</v>
      </c>
      <c r="D151" s="69">
        <v>0</v>
      </c>
      <c r="E151" s="38">
        <v>1630</v>
      </c>
      <c r="F151" s="67">
        <v>0</v>
      </c>
      <c r="G151" s="37">
        <v>1166</v>
      </c>
      <c r="H151" s="67">
        <v>0</v>
      </c>
      <c r="I151" s="37">
        <v>1166</v>
      </c>
      <c r="J151" s="69">
        <v>0</v>
      </c>
      <c r="K151" s="37">
        <v>1166</v>
      </c>
      <c r="L151" s="38">
        <f>SUM(J151:K151)</f>
        <v>1166</v>
      </c>
    </row>
    <row r="152" spans="1:12">
      <c r="A152" s="30"/>
      <c r="B152" s="107" t="s">
        <v>108</v>
      </c>
      <c r="C152" s="32" t="s">
        <v>22</v>
      </c>
      <c r="D152" s="67">
        <v>0</v>
      </c>
      <c r="E152" s="38">
        <v>3719</v>
      </c>
      <c r="F152" s="67">
        <v>0</v>
      </c>
      <c r="G152" s="37">
        <v>3200</v>
      </c>
      <c r="H152" s="67">
        <v>0</v>
      </c>
      <c r="I152" s="37">
        <v>3200</v>
      </c>
      <c r="J152" s="67">
        <v>0</v>
      </c>
      <c r="K152" s="37">
        <v>3200</v>
      </c>
      <c r="L152" s="38">
        <f>SUM(J152:K152)</f>
        <v>3200</v>
      </c>
    </row>
    <row r="153" spans="1:12">
      <c r="A153" s="30"/>
      <c r="B153" s="107" t="s">
        <v>109</v>
      </c>
      <c r="C153" s="32" t="s">
        <v>49</v>
      </c>
      <c r="D153" s="67">
        <v>0</v>
      </c>
      <c r="E153" s="38">
        <v>391</v>
      </c>
      <c r="F153" s="67">
        <v>0</v>
      </c>
      <c r="G153" s="37">
        <v>270</v>
      </c>
      <c r="H153" s="67">
        <v>0</v>
      </c>
      <c r="I153" s="37">
        <v>270</v>
      </c>
      <c r="J153" s="67">
        <v>0</v>
      </c>
      <c r="K153" s="37">
        <v>270</v>
      </c>
      <c r="L153" s="38">
        <f>SUM(J153:K153)</f>
        <v>270</v>
      </c>
    </row>
    <row r="154" spans="1:12">
      <c r="A154" s="30"/>
      <c r="B154" s="107" t="s">
        <v>110</v>
      </c>
      <c r="C154" s="34" t="s">
        <v>29</v>
      </c>
      <c r="D154" s="67">
        <v>0</v>
      </c>
      <c r="E154" s="39">
        <v>120</v>
      </c>
      <c r="F154" s="77">
        <v>0</v>
      </c>
      <c r="G154" s="37">
        <v>120</v>
      </c>
      <c r="H154" s="77">
        <v>0</v>
      </c>
      <c r="I154" s="42">
        <v>120</v>
      </c>
      <c r="J154" s="67">
        <v>0</v>
      </c>
      <c r="K154" s="37">
        <v>120</v>
      </c>
      <c r="L154" s="39">
        <f>SUM(J154:K154)</f>
        <v>120</v>
      </c>
    </row>
    <row r="155" spans="1:12">
      <c r="A155" s="30" t="s">
        <v>6</v>
      </c>
      <c r="B155" s="124">
        <v>0.48</v>
      </c>
      <c r="C155" s="32" t="s">
        <v>105</v>
      </c>
      <c r="D155" s="68">
        <f t="shared" ref="D155:L155" si="25">SUM(D150:D154)</f>
        <v>0</v>
      </c>
      <c r="E155" s="43">
        <f t="shared" si="25"/>
        <v>115505</v>
      </c>
      <c r="F155" s="68">
        <f t="shared" si="25"/>
        <v>0</v>
      </c>
      <c r="G155" s="43">
        <f t="shared" si="25"/>
        <v>136835</v>
      </c>
      <c r="H155" s="68">
        <f t="shared" si="25"/>
        <v>0</v>
      </c>
      <c r="I155" s="43">
        <f t="shared" si="25"/>
        <v>136835</v>
      </c>
      <c r="J155" s="68">
        <f t="shared" si="25"/>
        <v>0</v>
      </c>
      <c r="K155" s="43">
        <f>SUM(K150:K154)</f>
        <v>151385</v>
      </c>
      <c r="L155" s="43">
        <f t="shared" si="25"/>
        <v>151385</v>
      </c>
    </row>
    <row r="156" spans="1:12" ht="9.9499999999999993" customHeight="1">
      <c r="A156" s="30"/>
      <c r="B156" s="124"/>
      <c r="C156" s="32"/>
      <c r="D156" s="89"/>
      <c r="E156" s="47"/>
      <c r="F156" s="89"/>
      <c r="G156" s="47"/>
      <c r="H156" s="89"/>
      <c r="I156" s="47"/>
      <c r="J156" s="89"/>
      <c r="K156" s="47"/>
      <c r="L156" s="47"/>
    </row>
    <row r="157" spans="1:12">
      <c r="A157" s="30"/>
      <c r="B157" s="35">
        <v>68</v>
      </c>
      <c r="C157" s="32" t="s">
        <v>230</v>
      </c>
      <c r="D157" s="37"/>
      <c r="E157" s="37"/>
      <c r="F157" s="37"/>
      <c r="G157" s="37"/>
      <c r="H157" s="37"/>
      <c r="I157" s="37"/>
      <c r="J157" s="37"/>
      <c r="K157" s="37"/>
      <c r="L157" s="37"/>
    </row>
    <row r="158" spans="1:12">
      <c r="A158" s="30"/>
      <c r="B158" s="107" t="s">
        <v>82</v>
      </c>
      <c r="C158" s="32" t="s">
        <v>18</v>
      </c>
      <c r="D158" s="69">
        <v>0</v>
      </c>
      <c r="E158" s="38">
        <v>6270</v>
      </c>
      <c r="F158" s="67">
        <v>0</v>
      </c>
      <c r="G158" s="38">
        <v>8621</v>
      </c>
      <c r="H158" s="67">
        <v>0</v>
      </c>
      <c r="I158" s="38">
        <v>8621</v>
      </c>
      <c r="J158" s="69">
        <v>0</v>
      </c>
      <c r="K158" s="38">
        <f>8565+1333</f>
        <v>9898</v>
      </c>
      <c r="L158" s="38">
        <f>SUM(J158:K158)</f>
        <v>9898</v>
      </c>
    </row>
    <row r="159" spans="1:12">
      <c r="A159" s="30"/>
      <c r="B159" s="107" t="s">
        <v>83</v>
      </c>
      <c r="C159" s="32" t="s">
        <v>20</v>
      </c>
      <c r="D159" s="69">
        <v>0</v>
      </c>
      <c r="E159" s="38">
        <v>146</v>
      </c>
      <c r="F159" s="67">
        <v>0</v>
      </c>
      <c r="G159" s="37">
        <v>146</v>
      </c>
      <c r="H159" s="67">
        <v>0</v>
      </c>
      <c r="I159" s="37">
        <v>146</v>
      </c>
      <c r="J159" s="69">
        <v>0</v>
      </c>
      <c r="K159" s="37">
        <v>146</v>
      </c>
      <c r="L159" s="38">
        <f>SUM(J159:K159)</f>
        <v>146</v>
      </c>
    </row>
    <row r="160" spans="1:12">
      <c r="A160" s="30"/>
      <c r="B160" s="107" t="s">
        <v>84</v>
      </c>
      <c r="C160" s="32" t="s">
        <v>22</v>
      </c>
      <c r="D160" s="67">
        <v>0</v>
      </c>
      <c r="E160" s="38">
        <v>327</v>
      </c>
      <c r="F160" s="67">
        <v>0</v>
      </c>
      <c r="G160" s="37">
        <v>194</v>
      </c>
      <c r="H160" s="67">
        <v>0</v>
      </c>
      <c r="I160" s="37">
        <v>194</v>
      </c>
      <c r="J160" s="67">
        <v>0</v>
      </c>
      <c r="K160" s="37">
        <v>300</v>
      </c>
      <c r="L160" s="38">
        <f>SUM(J160:K160)</f>
        <v>300</v>
      </c>
    </row>
    <row r="161" spans="1:12">
      <c r="A161" s="30"/>
      <c r="B161" s="107" t="s">
        <v>85</v>
      </c>
      <c r="C161" s="34" t="s">
        <v>29</v>
      </c>
      <c r="D161" s="67">
        <v>0</v>
      </c>
      <c r="E161" s="39">
        <v>150</v>
      </c>
      <c r="F161" s="75">
        <v>0</v>
      </c>
      <c r="G161" s="37">
        <v>134</v>
      </c>
      <c r="H161" s="75">
        <v>0</v>
      </c>
      <c r="I161" s="42">
        <v>134</v>
      </c>
      <c r="J161" s="67">
        <v>0</v>
      </c>
      <c r="K161" s="37">
        <v>234</v>
      </c>
      <c r="L161" s="39">
        <f>SUM(J161:K161)</f>
        <v>234</v>
      </c>
    </row>
    <row r="162" spans="1:12">
      <c r="A162" s="30" t="s">
        <v>6</v>
      </c>
      <c r="B162" s="35">
        <v>68</v>
      </c>
      <c r="C162" s="32" t="s">
        <v>230</v>
      </c>
      <c r="D162" s="68">
        <f t="shared" ref="D162:J162" si="26">SUM(D158:D161)</f>
        <v>0</v>
      </c>
      <c r="E162" s="43">
        <f t="shared" si="26"/>
        <v>6893</v>
      </c>
      <c r="F162" s="68">
        <f t="shared" si="26"/>
        <v>0</v>
      </c>
      <c r="G162" s="43">
        <f t="shared" si="26"/>
        <v>9095</v>
      </c>
      <c r="H162" s="68">
        <f t="shared" si="26"/>
        <v>0</v>
      </c>
      <c r="I162" s="43">
        <f t="shared" si="26"/>
        <v>9095</v>
      </c>
      <c r="J162" s="68">
        <f t="shared" si="26"/>
        <v>0</v>
      </c>
      <c r="K162" s="43">
        <f>SUM(K158:K161)</f>
        <v>10578</v>
      </c>
      <c r="L162" s="43">
        <f t="shared" ref="L162" si="27">SUM(L158:L161)</f>
        <v>10578</v>
      </c>
    </row>
    <row r="163" spans="1:12">
      <c r="A163" s="30" t="s">
        <v>6</v>
      </c>
      <c r="B163" s="122">
        <v>0.109</v>
      </c>
      <c r="C163" s="41" t="s">
        <v>81</v>
      </c>
      <c r="D163" s="68">
        <f t="shared" ref="D163:J163" si="28">D155+D147+D139+D131+D162</f>
        <v>0</v>
      </c>
      <c r="E163" s="43">
        <f t="shared" si="28"/>
        <v>407745</v>
      </c>
      <c r="F163" s="68">
        <f t="shared" si="28"/>
        <v>0</v>
      </c>
      <c r="G163" s="43">
        <f t="shared" si="28"/>
        <v>378310</v>
      </c>
      <c r="H163" s="68">
        <f t="shared" si="28"/>
        <v>0</v>
      </c>
      <c r="I163" s="43">
        <f t="shared" si="28"/>
        <v>378310</v>
      </c>
      <c r="J163" s="68">
        <f t="shared" si="28"/>
        <v>0</v>
      </c>
      <c r="K163" s="43">
        <f>K155+K147+K139+K131+K162</f>
        <v>497857</v>
      </c>
      <c r="L163" s="43">
        <f>L155+L147+L139+L131+L162</f>
        <v>497857</v>
      </c>
    </row>
    <row r="164" spans="1:12" ht="9.9499999999999993" customHeight="1">
      <c r="A164" s="30"/>
      <c r="B164" s="121"/>
      <c r="C164" s="41"/>
      <c r="D164" s="38"/>
      <c r="E164" s="38"/>
      <c r="F164" s="38"/>
      <c r="G164" s="38"/>
      <c r="H164" s="38"/>
      <c r="I164" s="38"/>
      <c r="J164" s="38"/>
      <c r="K164" s="38"/>
      <c r="L164" s="38"/>
    </row>
    <row r="165" spans="1:12">
      <c r="A165" s="30"/>
      <c r="B165" s="122">
        <v>0.113</v>
      </c>
      <c r="C165" s="41" t="s">
        <v>111</v>
      </c>
      <c r="D165" s="38"/>
      <c r="E165" s="38"/>
      <c r="F165" s="38"/>
      <c r="G165" s="38"/>
      <c r="H165" s="38"/>
      <c r="I165" s="38"/>
      <c r="J165" s="38"/>
      <c r="K165" s="38"/>
      <c r="L165" s="38"/>
    </row>
    <row r="166" spans="1:12">
      <c r="A166" s="30"/>
      <c r="B166" s="35">
        <v>69</v>
      </c>
      <c r="C166" s="30" t="s">
        <v>112</v>
      </c>
      <c r="D166" s="38"/>
      <c r="E166" s="38"/>
      <c r="F166" s="38"/>
      <c r="G166" s="38"/>
      <c r="H166" s="38"/>
      <c r="I166" s="38"/>
      <c r="J166" s="38"/>
      <c r="K166" s="38"/>
      <c r="L166" s="38"/>
    </row>
    <row r="167" spans="1:12" ht="13.5" customHeight="1">
      <c r="A167" s="40"/>
      <c r="B167" s="108" t="s">
        <v>113</v>
      </c>
      <c r="C167" s="40" t="s">
        <v>31</v>
      </c>
      <c r="D167" s="75">
        <v>0</v>
      </c>
      <c r="E167" s="39">
        <v>2484</v>
      </c>
      <c r="F167" s="75">
        <v>0</v>
      </c>
      <c r="G167" s="39">
        <v>2484</v>
      </c>
      <c r="H167" s="75">
        <v>0</v>
      </c>
      <c r="I167" s="39">
        <v>2484</v>
      </c>
      <c r="J167" s="75">
        <v>0</v>
      </c>
      <c r="K167" s="39">
        <v>2484</v>
      </c>
      <c r="L167" s="39">
        <f>SUM(J167:K167)</f>
        <v>2484</v>
      </c>
    </row>
    <row r="168" spans="1:12" ht="13.5" customHeight="1">
      <c r="A168" s="30"/>
      <c r="B168" s="107" t="s">
        <v>211</v>
      </c>
      <c r="C168" s="30" t="s">
        <v>210</v>
      </c>
      <c r="D168" s="63">
        <v>500</v>
      </c>
      <c r="E168" s="75">
        <v>0</v>
      </c>
      <c r="F168" s="75">
        <v>0</v>
      </c>
      <c r="G168" s="75">
        <v>0</v>
      </c>
      <c r="H168" s="75">
        <v>0</v>
      </c>
      <c r="I168" s="75">
        <v>0</v>
      </c>
      <c r="J168" s="75">
        <v>0</v>
      </c>
      <c r="K168" s="75">
        <v>0</v>
      </c>
      <c r="L168" s="75">
        <f>SUM(J168:K168)</f>
        <v>0</v>
      </c>
    </row>
    <row r="169" spans="1:12" ht="13.5" customHeight="1">
      <c r="A169" s="30" t="s">
        <v>6</v>
      </c>
      <c r="B169" s="35">
        <v>69</v>
      </c>
      <c r="C169" s="30" t="s">
        <v>112</v>
      </c>
      <c r="D169" s="63">
        <f t="shared" ref="D169:I169" si="29">D167+D168</f>
        <v>500</v>
      </c>
      <c r="E169" s="63">
        <f t="shared" si="29"/>
        <v>2484</v>
      </c>
      <c r="F169" s="75">
        <f t="shared" si="29"/>
        <v>0</v>
      </c>
      <c r="G169" s="63">
        <f t="shared" si="29"/>
        <v>2484</v>
      </c>
      <c r="H169" s="75">
        <f t="shared" si="29"/>
        <v>0</v>
      </c>
      <c r="I169" s="63">
        <f t="shared" si="29"/>
        <v>2484</v>
      </c>
      <c r="J169" s="75">
        <f>J167+J168</f>
        <v>0</v>
      </c>
      <c r="K169" s="63">
        <f>K167+K168</f>
        <v>2484</v>
      </c>
      <c r="L169" s="63">
        <f>L167+L168</f>
        <v>2484</v>
      </c>
    </row>
    <row r="170" spans="1:12" ht="13.5" customHeight="1">
      <c r="A170" s="30" t="s">
        <v>6</v>
      </c>
      <c r="B170" s="122">
        <v>0.113</v>
      </c>
      <c r="C170" s="41" t="s">
        <v>111</v>
      </c>
      <c r="D170" s="55">
        <f t="shared" ref="D170:L170" si="30">D169</f>
        <v>500</v>
      </c>
      <c r="E170" s="43">
        <f t="shared" si="30"/>
        <v>2484</v>
      </c>
      <c r="F170" s="68">
        <f t="shared" si="30"/>
        <v>0</v>
      </c>
      <c r="G170" s="43">
        <f t="shared" si="30"/>
        <v>2484</v>
      </c>
      <c r="H170" s="68">
        <f t="shared" si="30"/>
        <v>0</v>
      </c>
      <c r="I170" s="43">
        <f t="shared" si="30"/>
        <v>2484</v>
      </c>
      <c r="J170" s="68">
        <f t="shared" si="30"/>
        <v>0</v>
      </c>
      <c r="K170" s="43">
        <f>K169</f>
        <v>2484</v>
      </c>
      <c r="L170" s="43">
        <f t="shared" si="30"/>
        <v>2484</v>
      </c>
    </row>
    <row r="171" spans="1:12" ht="13.5" customHeight="1">
      <c r="A171" s="30"/>
      <c r="B171" s="107"/>
      <c r="C171" s="30"/>
      <c r="D171" s="38"/>
      <c r="E171" s="38"/>
      <c r="F171" s="38"/>
      <c r="G171" s="38"/>
      <c r="H171" s="38"/>
      <c r="I171" s="38"/>
      <c r="J171" s="38"/>
      <c r="K171" s="38"/>
      <c r="L171" s="38"/>
    </row>
    <row r="172" spans="1:12" ht="13.5" customHeight="1">
      <c r="A172" s="30"/>
      <c r="B172" s="122">
        <v>0.114</v>
      </c>
      <c r="C172" s="41" t="s">
        <v>114</v>
      </c>
      <c r="D172" s="37"/>
      <c r="E172" s="37"/>
      <c r="F172" s="37"/>
      <c r="G172" s="37"/>
      <c r="H172" s="37"/>
      <c r="I172" s="37"/>
      <c r="J172" s="37"/>
      <c r="K172" s="37"/>
      <c r="L172" s="37"/>
    </row>
    <row r="173" spans="1:12" ht="13.5" customHeight="1">
      <c r="A173" s="30"/>
      <c r="B173" s="35">
        <v>70</v>
      </c>
      <c r="C173" s="32" t="s">
        <v>187</v>
      </c>
      <c r="D173" s="37"/>
      <c r="E173" s="37"/>
      <c r="F173" s="37"/>
      <c r="G173" s="37"/>
      <c r="H173" s="37"/>
      <c r="I173" s="37"/>
      <c r="J173" s="37"/>
      <c r="K173" s="37"/>
      <c r="L173" s="37"/>
    </row>
    <row r="174" spans="1:12" ht="13.5" customHeight="1">
      <c r="A174" s="30"/>
      <c r="B174" s="107" t="s">
        <v>115</v>
      </c>
      <c r="C174" s="32" t="s">
        <v>18</v>
      </c>
      <c r="D174" s="69">
        <v>0</v>
      </c>
      <c r="E174" s="38">
        <v>48066</v>
      </c>
      <c r="F174" s="67">
        <v>0</v>
      </c>
      <c r="G174" s="38">
        <v>54577</v>
      </c>
      <c r="H174" s="67">
        <v>0</v>
      </c>
      <c r="I174" s="38">
        <v>54577</v>
      </c>
      <c r="J174" s="69">
        <v>0</v>
      </c>
      <c r="K174" s="38">
        <f>61029+1618+126</f>
        <v>62773</v>
      </c>
      <c r="L174" s="38">
        <f t="shared" ref="L174:L179" si="31">SUM(J174:K174)</f>
        <v>62773</v>
      </c>
    </row>
    <row r="175" spans="1:12" ht="13.5" customHeight="1">
      <c r="A175" s="30"/>
      <c r="B175" s="107" t="s">
        <v>116</v>
      </c>
      <c r="C175" s="32" t="s">
        <v>20</v>
      </c>
      <c r="D175" s="69">
        <v>0</v>
      </c>
      <c r="E175" s="38">
        <v>1470</v>
      </c>
      <c r="F175" s="67">
        <v>0</v>
      </c>
      <c r="G175" s="37">
        <v>1341</v>
      </c>
      <c r="H175" s="67">
        <v>0</v>
      </c>
      <c r="I175" s="37">
        <v>1341</v>
      </c>
      <c r="J175" s="69">
        <v>0</v>
      </c>
      <c r="K175" s="37">
        <v>1341</v>
      </c>
      <c r="L175" s="38">
        <f t="shared" si="31"/>
        <v>1341</v>
      </c>
    </row>
    <row r="176" spans="1:12" ht="13.5" customHeight="1">
      <c r="A176" s="30"/>
      <c r="B176" s="107" t="s">
        <v>117</v>
      </c>
      <c r="C176" s="32" t="s">
        <v>22</v>
      </c>
      <c r="D176" s="69">
        <v>0</v>
      </c>
      <c r="E176" s="8">
        <v>1328</v>
      </c>
      <c r="F176" s="69">
        <v>0</v>
      </c>
      <c r="G176" s="37">
        <v>1142</v>
      </c>
      <c r="H176" s="69">
        <v>0</v>
      </c>
      <c r="I176" s="33">
        <v>1142</v>
      </c>
      <c r="J176" s="69">
        <v>0</v>
      </c>
      <c r="K176" s="37">
        <v>1142</v>
      </c>
      <c r="L176" s="8">
        <f t="shared" si="31"/>
        <v>1142</v>
      </c>
    </row>
    <row r="177" spans="1:12" ht="13.5" customHeight="1">
      <c r="A177" s="30"/>
      <c r="B177" s="107" t="s">
        <v>118</v>
      </c>
      <c r="C177" s="32" t="s">
        <v>49</v>
      </c>
      <c r="D177" s="69">
        <v>0</v>
      </c>
      <c r="E177" s="8">
        <v>97</v>
      </c>
      <c r="F177" s="69">
        <v>0</v>
      </c>
      <c r="G177" s="33">
        <v>238</v>
      </c>
      <c r="H177" s="69">
        <v>0</v>
      </c>
      <c r="I177" s="33">
        <v>238</v>
      </c>
      <c r="J177" s="69">
        <v>0</v>
      </c>
      <c r="K177" s="33">
        <v>238</v>
      </c>
      <c r="L177" s="8">
        <f t="shared" si="31"/>
        <v>238</v>
      </c>
    </row>
    <row r="178" spans="1:12" ht="13.5" customHeight="1">
      <c r="A178" s="30"/>
      <c r="B178" s="107" t="s">
        <v>119</v>
      </c>
      <c r="C178" s="32" t="s">
        <v>33</v>
      </c>
      <c r="D178" s="69">
        <v>0</v>
      </c>
      <c r="E178" s="8">
        <v>1593</v>
      </c>
      <c r="F178" s="69">
        <v>0</v>
      </c>
      <c r="G178" s="37">
        <v>1150</v>
      </c>
      <c r="H178" s="69">
        <v>0</v>
      </c>
      <c r="I178" s="33">
        <v>1150</v>
      </c>
      <c r="J178" s="69">
        <v>0</v>
      </c>
      <c r="K178" s="37">
        <v>1150</v>
      </c>
      <c r="L178" s="8">
        <f t="shared" si="31"/>
        <v>1150</v>
      </c>
    </row>
    <row r="179" spans="1:12" ht="13.5" customHeight="1">
      <c r="A179" s="30"/>
      <c r="B179" s="107" t="s">
        <v>120</v>
      </c>
      <c r="C179" s="32" t="s">
        <v>42</v>
      </c>
      <c r="D179" s="69">
        <v>0</v>
      </c>
      <c r="E179" s="8">
        <v>914</v>
      </c>
      <c r="F179" s="69">
        <v>0</v>
      </c>
      <c r="G179" s="37">
        <v>1430</v>
      </c>
      <c r="H179" s="69">
        <v>0</v>
      </c>
      <c r="I179" s="33">
        <v>1430</v>
      </c>
      <c r="J179" s="69">
        <v>0</v>
      </c>
      <c r="K179" s="37">
        <v>1430</v>
      </c>
      <c r="L179" s="8">
        <f t="shared" si="31"/>
        <v>1430</v>
      </c>
    </row>
    <row r="180" spans="1:12" ht="13.5" customHeight="1">
      <c r="A180" s="30" t="s">
        <v>6</v>
      </c>
      <c r="B180" s="35">
        <v>70</v>
      </c>
      <c r="C180" s="32" t="s">
        <v>187</v>
      </c>
      <c r="D180" s="68">
        <f t="shared" ref="D180:L180" si="32">SUM(D174:D179)</f>
        <v>0</v>
      </c>
      <c r="E180" s="43">
        <f t="shared" si="32"/>
        <v>53468</v>
      </c>
      <c r="F180" s="68">
        <f t="shared" si="32"/>
        <v>0</v>
      </c>
      <c r="G180" s="43">
        <f t="shared" si="32"/>
        <v>59878</v>
      </c>
      <c r="H180" s="68">
        <f t="shared" si="32"/>
        <v>0</v>
      </c>
      <c r="I180" s="43">
        <f t="shared" si="32"/>
        <v>59878</v>
      </c>
      <c r="J180" s="68">
        <f t="shared" si="32"/>
        <v>0</v>
      </c>
      <c r="K180" s="43">
        <f>SUM(K174:K179)</f>
        <v>68074</v>
      </c>
      <c r="L180" s="43">
        <f t="shared" si="32"/>
        <v>68074</v>
      </c>
    </row>
    <row r="181" spans="1:12" ht="13.5" customHeight="1">
      <c r="A181" s="30" t="s">
        <v>6</v>
      </c>
      <c r="B181" s="122">
        <v>0.114</v>
      </c>
      <c r="C181" s="41" t="s">
        <v>114</v>
      </c>
      <c r="D181" s="68">
        <f t="shared" ref="D181:L181" si="33">D180</f>
        <v>0</v>
      </c>
      <c r="E181" s="43">
        <f t="shared" si="33"/>
        <v>53468</v>
      </c>
      <c r="F181" s="68">
        <f t="shared" si="33"/>
        <v>0</v>
      </c>
      <c r="G181" s="43">
        <f t="shared" si="33"/>
        <v>59878</v>
      </c>
      <c r="H181" s="68">
        <f t="shared" si="33"/>
        <v>0</v>
      </c>
      <c r="I181" s="43">
        <f t="shared" si="33"/>
        <v>59878</v>
      </c>
      <c r="J181" s="68">
        <f t="shared" si="33"/>
        <v>0</v>
      </c>
      <c r="K181" s="43">
        <f>K180</f>
        <v>68074</v>
      </c>
      <c r="L181" s="43">
        <f t="shared" si="33"/>
        <v>68074</v>
      </c>
    </row>
    <row r="182" spans="1:12" ht="13.5" customHeight="1">
      <c r="A182" s="30"/>
      <c r="B182" s="121"/>
      <c r="C182" s="41"/>
      <c r="D182" s="38"/>
      <c r="E182" s="38"/>
      <c r="F182" s="38"/>
      <c r="G182" s="38"/>
      <c r="H182" s="38"/>
      <c r="I182" s="38"/>
      <c r="J182" s="38"/>
      <c r="K182" s="38"/>
      <c r="L182" s="38"/>
    </row>
    <row r="183" spans="1:12" ht="13.5" customHeight="1">
      <c r="A183" s="30"/>
      <c r="B183" s="122">
        <v>0.115</v>
      </c>
      <c r="C183" s="41" t="s">
        <v>156</v>
      </c>
      <c r="D183" s="37"/>
      <c r="E183" s="37"/>
      <c r="F183" s="37"/>
      <c r="G183" s="37"/>
      <c r="H183" s="37"/>
      <c r="I183" s="37"/>
      <c r="J183" s="37"/>
      <c r="K183" s="37"/>
      <c r="L183" s="37"/>
    </row>
    <row r="184" spans="1:12" s="49" customFormat="1" ht="25.5">
      <c r="A184" s="30"/>
      <c r="B184" s="35">
        <v>19</v>
      </c>
      <c r="C184" s="32" t="s">
        <v>227</v>
      </c>
      <c r="D184" s="67"/>
      <c r="E184" s="67"/>
      <c r="F184" s="67"/>
      <c r="G184" s="67"/>
      <c r="H184" s="67"/>
      <c r="I184" s="67"/>
      <c r="J184" s="54"/>
      <c r="K184" s="67"/>
      <c r="L184" s="54"/>
    </row>
    <row r="185" spans="1:12" s="49" customFormat="1" ht="13.5" customHeight="1">
      <c r="A185" s="30"/>
      <c r="B185" s="35" t="s">
        <v>228</v>
      </c>
      <c r="C185" s="32" t="s">
        <v>232</v>
      </c>
      <c r="D185" s="67">
        <v>0</v>
      </c>
      <c r="E185" s="67">
        <v>0</v>
      </c>
      <c r="F185" s="67">
        <v>0</v>
      </c>
      <c r="G185" s="67">
        <v>0</v>
      </c>
      <c r="H185" s="67">
        <v>0</v>
      </c>
      <c r="I185" s="67">
        <v>0</v>
      </c>
      <c r="J185" s="54">
        <v>95000</v>
      </c>
      <c r="K185" s="67">
        <v>0</v>
      </c>
      <c r="L185" s="54">
        <f>SUM(J185:K185)</f>
        <v>95000</v>
      </c>
    </row>
    <row r="186" spans="1:12" s="49" customFormat="1" ht="26.1" customHeight="1">
      <c r="A186" s="30"/>
      <c r="B186" s="35" t="s">
        <v>229</v>
      </c>
      <c r="C186" s="32" t="s">
        <v>233</v>
      </c>
      <c r="D186" s="67">
        <v>0</v>
      </c>
      <c r="E186" s="67">
        <v>0</v>
      </c>
      <c r="F186" s="67">
        <v>0</v>
      </c>
      <c r="G186" s="67">
        <v>0</v>
      </c>
      <c r="H186" s="67">
        <v>0</v>
      </c>
      <c r="I186" s="67">
        <v>0</v>
      </c>
      <c r="J186" s="54">
        <v>5000</v>
      </c>
      <c r="K186" s="67">
        <v>0</v>
      </c>
      <c r="L186" s="54">
        <f>SUM(J186:K186)</f>
        <v>5000</v>
      </c>
    </row>
    <row r="187" spans="1:12" s="49" customFormat="1" ht="26.1" customHeight="1">
      <c r="A187" s="30"/>
      <c r="B187" s="35" t="s">
        <v>231</v>
      </c>
      <c r="C187" s="32" t="s">
        <v>234</v>
      </c>
      <c r="D187" s="67">
        <v>0</v>
      </c>
      <c r="E187" s="67">
        <v>0</v>
      </c>
      <c r="F187" s="67">
        <v>0</v>
      </c>
      <c r="G187" s="67">
        <v>0</v>
      </c>
      <c r="H187" s="67">
        <v>0</v>
      </c>
      <c r="I187" s="67">
        <v>0</v>
      </c>
      <c r="J187" s="54">
        <v>18200</v>
      </c>
      <c r="K187" s="67">
        <v>0</v>
      </c>
      <c r="L187" s="54">
        <f>J187</f>
        <v>18200</v>
      </c>
    </row>
    <row r="188" spans="1:12" s="49" customFormat="1" ht="25.5">
      <c r="A188" s="30" t="s">
        <v>6</v>
      </c>
      <c r="B188" s="35">
        <v>19</v>
      </c>
      <c r="C188" s="32" t="s">
        <v>227</v>
      </c>
      <c r="D188" s="68">
        <f t="shared" ref="D188:I188" si="34">SUM(D185:D187)</f>
        <v>0</v>
      </c>
      <c r="E188" s="68">
        <f t="shared" si="34"/>
        <v>0</v>
      </c>
      <c r="F188" s="68">
        <f t="shared" si="34"/>
        <v>0</v>
      </c>
      <c r="G188" s="68">
        <f t="shared" si="34"/>
        <v>0</v>
      </c>
      <c r="H188" s="68">
        <f t="shared" si="34"/>
        <v>0</v>
      </c>
      <c r="I188" s="68">
        <f t="shared" si="34"/>
        <v>0</v>
      </c>
      <c r="J188" s="55">
        <f>SUM(J185:J187)</f>
        <v>118200</v>
      </c>
      <c r="K188" s="68">
        <f t="shared" ref="K188:L188" si="35">SUM(K185:K187)</f>
        <v>0</v>
      </c>
      <c r="L188" s="55">
        <f t="shared" si="35"/>
        <v>118200</v>
      </c>
    </row>
    <row r="189" spans="1:12" ht="13.5" customHeight="1">
      <c r="A189" s="30"/>
      <c r="B189" s="122"/>
      <c r="C189" s="41"/>
      <c r="D189" s="37"/>
      <c r="E189" s="37"/>
      <c r="F189" s="37"/>
      <c r="G189" s="37"/>
      <c r="H189" s="37"/>
      <c r="I189" s="37"/>
      <c r="J189" s="37"/>
      <c r="K189" s="37"/>
      <c r="L189" s="37"/>
    </row>
    <row r="190" spans="1:12" s="49" customFormat="1" ht="25.5">
      <c r="A190" s="30"/>
      <c r="B190" s="35">
        <v>84</v>
      </c>
      <c r="C190" s="32" t="s">
        <v>179</v>
      </c>
      <c r="D190" s="54"/>
      <c r="E190" s="54"/>
      <c r="F190" s="36"/>
      <c r="G190" s="54"/>
      <c r="H190" s="54"/>
      <c r="I190" s="54"/>
      <c r="J190" s="54"/>
      <c r="K190" s="54"/>
      <c r="L190" s="54"/>
    </row>
    <row r="191" spans="1:12" s="49" customFormat="1" ht="13.5" customHeight="1">
      <c r="A191" s="30"/>
      <c r="B191" s="35" t="s">
        <v>178</v>
      </c>
      <c r="C191" s="32" t="s">
        <v>121</v>
      </c>
      <c r="D191" s="67">
        <v>0</v>
      </c>
      <c r="E191" s="54">
        <v>17974</v>
      </c>
      <c r="F191" s="67">
        <v>0</v>
      </c>
      <c r="G191" s="67">
        <v>0</v>
      </c>
      <c r="H191" s="67">
        <v>0</v>
      </c>
      <c r="I191" s="67">
        <v>0</v>
      </c>
      <c r="J191" s="67">
        <v>0</v>
      </c>
      <c r="K191" s="54">
        <v>67300</v>
      </c>
      <c r="L191" s="54">
        <f>SUM(J191:K191)</f>
        <v>67300</v>
      </c>
    </row>
    <row r="192" spans="1:12" s="49" customFormat="1" ht="13.5" customHeight="1">
      <c r="A192" s="30"/>
      <c r="B192" s="35" t="s">
        <v>183</v>
      </c>
      <c r="C192" s="32" t="s">
        <v>184</v>
      </c>
      <c r="D192" s="67">
        <v>0</v>
      </c>
      <c r="E192" s="54">
        <v>4688</v>
      </c>
      <c r="F192" s="67">
        <v>0</v>
      </c>
      <c r="G192" s="67">
        <v>0</v>
      </c>
      <c r="H192" s="67">
        <v>0</v>
      </c>
      <c r="I192" s="67">
        <v>0</v>
      </c>
      <c r="J192" s="67">
        <v>0</v>
      </c>
      <c r="K192" s="67">
        <v>0</v>
      </c>
      <c r="L192" s="67">
        <f>SUM(J192:K192)</f>
        <v>0</v>
      </c>
    </row>
    <row r="193" spans="1:12" s="49" customFormat="1" ht="25.5">
      <c r="A193" s="40" t="s">
        <v>6</v>
      </c>
      <c r="B193" s="91">
        <v>84</v>
      </c>
      <c r="C193" s="45" t="s">
        <v>179</v>
      </c>
      <c r="D193" s="68">
        <f t="shared" ref="D193:I193" si="36">SUM(D191:D192)</f>
        <v>0</v>
      </c>
      <c r="E193" s="55">
        <f t="shared" si="36"/>
        <v>22662</v>
      </c>
      <c r="F193" s="68">
        <f t="shared" si="36"/>
        <v>0</v>
      </c>
      <c r="G193" s="68">
        <f t="shared" si="36"/>
        <v>0</v>
      </c>
      <c r="H193" s="68">
        <f t="shared" si="36"/>
        <v>0</v>
      </c>
      <c r="I193" s="68">
        <f t="shared" si="36"/>
        <v>0</v>
      </c>
      <c r="J193" s="68">
        <f>SUM(J191:J192)</f>
        <v>0</v>
      </c>
      <c r="K193" s="55">
        <f>SUM(K191:K192)</f>
        <v>67300</v>
      </c>
      <c r="L193" s="55">
        <f>SUM(L191:L192)</f>
        <v>67300</v>
      </c>
    </row>
    <row r="194" spans="1:12" s="49" customFormat="1" ht="9" customHeight="1">
      <c r="A194" s="30"/>
      <c r="B194" s="35"/>
      <c r="C194" s="32"/>
      <c r="D194" s="67"/>
      <c r="E194" s="54"/>
      <c r="F194" s="67"/>
      <c r="G194" s="54"/>
      <c r="H194" s="67"/>
      <c r="I194" s="54"/>
      <c r="J194" s="67"/>
      <c r="K194" s="54"/>
      <c r="L194" s="54"/>
    </row>
    <row r="195" spans="1:12" s="49" customFormat="1" ht="25.5">
      <c r="A195" s="30"/>
      <c r="B195" s="35">
        <v>85</v>
      </c>
      <c r="C195" s="32" t="s">
        <v>215</v>
      </c>
      <c r="D195" s="67"/>
      <c r="E195" s="54"/>
      <c r="F195" s="67"/>
      <c r="G195" s="54"/>
      <c r="H195" s="67"/>
      <c r="I195" s="54"/>
      <c r="J195" s="67"/>
      <c r="K195" s="54"/>
      <c r="L195" s="54"/>
    </row>
    <row r="196" spans="1:12" s="49" customFormat="1">
      <c r="A196" s="30"/>
      <c r="B196" s="35" t="s">
        <v>216</v>
      </c>
      <c r="C196" s="32" t="s">
        <v>121</v>
      </c>
      <c r="D196" s="67">
        <v>0</v>
      </c>
      <c r="E196" s="67">
        <v>0</v>
      </c>
      <c r="F196" s="54">
        <v>38000</v>
      </c>
      <c r="G196" s="67">
        <v>0</v>
      </c>
      <c r="H196" s="54">
        <v>38000</v>
      </c>
      <c r="I196" s="67">
        <v>0</v>
      </c>
      <c r="J196" s="67">
        <v>0</v>
      </c>
      <c r="K196" s="67">
        <v>0</v>
      </c>
      <c r="L196" s="67">
        <f>SUM(J196:K196)</f>
        <v>0</v>
      </c>
    </row>
    <row r="197" spans="1:12" s="49" customFormat="1">
      <c r="A197" s="30"/>
      <c r="B197" s="35" t="s">
        <v>217</v>
      </c>
      <c r="C197" s="32" t="s">
        <v>184</v>
      </c>
      <c r="D197" s="67">
        <v>0</v>
      </c>
      <c r="E197" s="67">
        <v>0</v>
      </c>
      <c r="F197" s="54">
        <v>36600</v>
      </c>
      <c r="G197" s="67">
        <v>0</v>
      </c>
      <c r="H197" s="54">
        <v>36600</v>
      </c>
      <c r="I197" s="67">
        <v>0</v>
      </c>
      <c r="J197" s="67">
        <v>0</v>
      </c>
      <c r="K197" s="67">
        <v>0</v>
      </c>
      <c r="L197" s="67">
        <f>SUM(J197:K197)</f>
        <v>0</v>
      </c>
    </row>
    <row r="198" spans="1:12" s="49" customFormat="1" ht="25.5">
      <c r="A198" s="30" t="s">
        <v>6</v>
      </c>
      <c r="B198" s="35">
        <v>85</v>
      </c>
      <c r="C198" s="32" t="s">
        <v>215</v>
      </c>
      <c r="D198" s="68">
        <f t="shared" ref="D198:L198" si="37">D196+D197</f>
        <v>0</v>
      </c>
      <c r="E198" s="68">
        <f t="shared" si="37"/>
        <v>0</v>
      </c>
      <c r="F198" s="55">
        <f t="shared" si="37"/>
        <v>74600</v>
      </c>
      <c r="G198" s="68">
        <f t="shared" si="37"/>
        <v>0</v>
      </c>
      <c r="H198" s="55">
        <f t="shared" si="37"/>
        <v>74600</v>
      </c>
      <c r="I198" s="68">
        <f t="shared" si="37"/>
        <v>0</v>
      </c>
      <c r="J198" s="68">
        <f t="shared" si="37"/>
        <v>0</v>
      </c>
      <c r="K198" s="68">
        <f>K196+K197</f>
        <v>0</v>
      </c>
      <c r="L198" s="68">
        <f t="shared" si="37"/>
        <v>0</v>
      </c>
    </row>
    <row r="199" spans="1:12" ht="13.5" customHeight="1">
      <c r="A199" s="30" t="s">
        <v>6</v>
      </c>
      <c r="B199" s="122">
        <v>0.115</v>
      </c>
      <c r="C199" s="41" t="s">
        <v>156</v>
      </c>
      <c r="D199" s="75">
        <f t="shared" ref="D199:L199" si="38">D198+D193+D188</f>
        <v>0</v>
      </c>
      <c r="E199" s="63">
        <f t="shared" si="38"/>
        <v>22662</v>
      </c>
      <c r="F199" s="63">
        <f t="shared" si="38"/>
        <v>74600</v>
      </c>
      <c r="G199" s="75">
        <f t="shared" si="38"/>
        <v>0</v>
      </c>
      <c r="H199" s="63">
        <f t="shared" si="38"/>
        <v>74600</v>
      </c>
      <c r="I199" s="75">
        <f t="shared" si="38"/>
        <v>0</v>
      </c>
      <c r="J199" s="63">
        <f t="shared" si="38"/>
        <v>118200</v>
      </c>
      <c r="K199" s="63">
        <f t="shared" si="38"/>
        <v>67300</v>
      </c>
      <c r="L199" s="63">
        <f t="shared" si="38"/>
        <v>185500</v>
      </c>
    </row>
    <row r="200" spans="1:12">
      <c r="A200" s="30"/>
      <c r="B200" s="121"/>
      <c r="C200" s="41"/>
      <c r="D200" s="38"/>
      <c r="E200" s="38"/>
      <c r="F200" s="38"/>
      <c r="G200" s="38"/>
      <c r="H200" s="38"/>
      <c r="I200" s="38"/>
      <c r="J200" s="38"/>
      <c r="K200" s="38"/>
      <c r="L200" s="38"/>
    </row>
    <row r="201" spans="1:12">
      <c r="A201" s="30"/>
      <c r="B201" s="122">
        <v>0.11600000000000001</v>
      </c>
      <c r="C201" s="41" t="s">
        <v>122</v>
      </c>
      <c r="D201" s="33"/>
      <c r="E201" s="33"/>
      <c r="F201" s="33"/>
      <c r="G201" s="33"/>
      <c r="H201" s="33"/>
      <c r="I201" s="33"/>
      <c r="J201" s="33"/>
      <c r="K201" s="33"/>
      <c r="L201" s="33"/>
    </row>
    <row r="202" spans="1:12">
      <c r="A202" s="30"/>
      <c r="B202" s="107" t="s">
        <v>123</v>
      </c>
      <c r="C202" s="32" t="s">
        <v>18</v>
      </c>
      <c r="D202" s="69">
        <v>0</v>
      </c>
      <c r="E202" s="8">
        <v>6650</v>
      </c>
      <c r="F202" s="69">
        <v>0</v>
      </c>
      <c r="G202" s="8">
        <v>7154</v>
      </c>
      <c r="H202" s="69">
        <v>0</v>
      </c>
      <c r="I202" s="8">
        <v>7154</v>
      </c>
      <c r="J202" s="69">
        <v>0</v>
      </c>
      <c r="K202" s="8">
        <v>4000</v>
      </c>
      <c r="L202" s="8">
        <f t="shared" ref="L202:L207" si="39">SUM(J202:K202)</f>
        <v>4000</v>
      </c>
    </row>
    <row r="203" spans="1:12" ht="13.5" customHeight="1">
      <c r="A203" s="30"/>
      <c r="B203" s="107" t="s">
        <v>124</v>
      </c>
      <c r="C203" s="32" t="s">
        <v>20</v>
      </c>
      <c r="D203" s="69">
        <v>0</v>
      </c>
      <c r="E203" s="38">
        <v>69</v>
      </c>
      <c r="F203" s="67">
        <v>0</v>
      </c>
      <c r="G203" s="37">
        <v>87</v>
      </c>
      <c r="H203" s="67">
        <v>0</v>
      </c>
      <c r="I203" s="38">
        <v>87</v>
      </c>
      <c r="J203" s="69">
        <v>0</v>
      </c>
      <c r="K203" s="37">
        <v>40</v>
      </c>
      <c r="L203" s="38">
        <f t="shared" si="39"/>
        <v>40</v>
      </c>
    </row>
    <row r="204" spans="1:12">
      <c r="A204" s="30"/>
      <c r="B204" s="107" t="s">
        <v>125</v>
      </c>
      <c r="C204" s="32" t="s">
        <v>22</v>
      </c>
      <c r="D204" s="69">
        <v>0</v>
      </c>
      <c r="E204" s="8">
        <v>436</v>
      </c>
      <c r="F204" s="69">
        <v>0</v>
      </c>
      <c r="G204" s="37">
        <v>437</v>
      </c>
      <c r="H204" s="69">
        <v>0</v>
      </c>
      <c r="I204" s="8">
        <v>437</v>
      </c>
      <c r="J204" s="69">
        <v>0</v>
      </c>
      <c r="K204" s="37">
        <v>300</v>
      </c>
      <c r="L204" s="8">
        <f t="shared" si="39"/>
        <v>300</v>
      </c>
    </row>
    <row r="205" spans="1:12">
      <c r="A205" s="30"/>
      <c r="B205" s="107" t="s">
        <v>226</v>
      </c>
      <c r="C205" s="2" t="s">
        <v>31</v>
      </c>
      <c r="D205" s="69">
        <v>0</v>
      </c>
      <c r="E205" s="69">
        <v>0</v>
      </c>
      <c r="F205" s="69">
        <v>0</v>
      </c>
      <c r="G205" s="69">
        <v>0</v>
      </c>
      <c r="H205" s="69">
        <v>0</v>
      </c>
      <c r="I205" s="69">
        <v>0</v>
      </c>
      <c r="J205" s="69">
        <v>0</v>
      </c>
      <c r="K205" s="37">
        <v>50</v>
      </c>
      <c r="L205" s="8">
        <f t="shared" si="39"/>
        <v>50</v>
      </c>
    </row>
    <row r="206" spans="1:12">
      <c r="A206" s="30"/>
      <c r="B206" s="107" t="s">
        <v>223</v>
      </c>
      <c r="C206" s="32" t="s">
        <v>224</v>
      </c>
      <c r="D206" s="69">
        <v>0</v>
      </c>
      <c r="E206" s="69">
        <v>0</v>
      </c>
      <c r="F206" s="69">
        <v>0</v>
      </c>
      <c r="G206" s="69">
        <v>0</v>
      </c>
      <c r="H206" s="69">
        <v>0</v>
      </c>
      <c r="I206" s="69">
        <v>0</v>
      </c>
      <c r="J206" s="69">
        <v>0</v>
      </c>
      <c r="K206" s="37">
        <v>120</v>
      </c>
      <c r="L206" s="8">
        <f t="shared" si="39"/>
        <v>120</v>
      </c>
    </row>
    <row r="207" spans="1:12">
      <c r="A207" s="30"/>
      <c r="B207" s="107" t="s">
        <v>225</v>
      </c>
      <c r="C207" s="32" t="s">
        <v>121</v>
      </c>
      <c r="D207" s="69">
        <v>0</v>
      </c>
      <c r="E207" s="69">
        <v>0</v>
      </c>
      <c r="F207" s="69">
        <v>0</v>
      </c>
      <c r="G207" s="69">
        <v>0</v>
      </c>
      <c r="H207" s="69">
        <v>0</v>
      </c>
      <c r="I207" s="69">
        <v>0</v>
      </c>
      <c r="J207" s="69">
        <v>0</v>
      </c>
      <c r="K207" s="37">
        <v>300</v>
      </c>
      <c r="L207" s="8">
        <f t="shared" si="39"/>
        <v>300</v>
      </c>
    </row>
    <row r="208" spans="1:12">
      <c r="A208" s="30" t="s">
        <v>6</v>
      </c>
      <c r="B208" s="122">
        <v>0.11600000000000001</v>
      </c>
      <c r="C208" s="41" t="s">
        <v>122</v>
      </c>
      <c r="D208" s="68">
        <f t="shared" ref="D208:J208" si="40">SUM(D202:D207)</f>
        <v>0</v>
      </c>
      <c r="E208" s="43">
        <f t="shared" si="40"/>
        <v>7155</v>
      </c>
      <c r="F208" s="68">
        <f t="shared" si="40"/>
        <v>0</v>
      </c>
      <c r="G208" s="43">
        <f t="shared" si="40"/>
        <v>7678</v>
      </c>
      <c r="H208" s="68">
        <f t="shared" si="40"/>
        <v>0</v>
      </c>
      <c r="I208" s="43">
        <f t="shared" si="40"/>
        <v>7678</v>
      </c>
      <c r="J208" s="68">
        <f t="shared" si="40"/>
        <v>0</v>
      </c>
      <c r="K208" s="43">
        <f>SUM(K202:K207)</f>
        <v>4810</v>
      </c>
      <c r="L208" s="43">
        <f>SUM(L202:L207)</f>
        <v>4810</v>
      </c>
    </row>
    <row r="209" spans="1:12">
      <c r="A209" s="30"/>
      <c r="B209" s="121"/>
      <c r="C209" s="41"/>
      <c r="D209" s="38"/>
      <c r="E209" s="38"/>
      <c r="F209" s="38"/>
      <c r="G209" s="38"/>
      <c r="H209" s="38"/>
      <c r="I209" s="38"/>
      <c r="J209" s="38"/>
      <c r="K209" s="38"/>
      <c r="L209" s="38"/>
    </row>
    <row r="210" spans="1:12">
      <c r="A210" s="30"/>
      <c r="B210" s="125">
        <v>0.8</v>
      </c>
      <c r="C210" s="41" t="s">
        <v>126</v>
      </c>
      <c r="D210" s="37"/>
      <c r="E210" s="37"/>
      <c r="F210" s="37"/>
      <c r="G210" s="37"/>
      <c r="H210" s="37"/>
      <c r="I210" s="37"/>
      <c r="J210" s="37"/>
      <c r="K210" s="37"/>
      <c r="L210" s="37"/>
    </row>
    <row r="211" spans="1:12" ht="25.5">
      <c r="A211" s="30"/>
      <c r="B211" s="35">
        <v>74</v>
      </c>
      <c r="C211" s="32" t="s">
        <v>162</v>
      </c>
      <c r="D211" s="37"/>
      <c r="E211" s="37"/>
      <c r="F211" s="37"/>
      <c r="G211" s="37"/>
      <c r="H211" s="37"/>
      <c r="I211" s="37"/>
      <c r="J211" s="37"/>
      <c r="K211" s="37"/>
      <c r="L211" s="37"/>
    </row>
    <row r="212" spans="1:12" ht="14.45" customHeight="1">
      <c r="A212" s="30"/>
      <c r="B212" s="107" t="s">
        <v>127</v>
      </c>
      <c r="C212" s="32" t="s">
        <v>18</v>
      </c>
      <c r="D212" s="67">
        <v>0</v>
      </c>
      <c r="E212" s="38">
        <v>3222</v>
      </c>
      <c r="F212" s="67">
        <v>0</v>
      </c>
      <c r="G212" s="38">
        <v>3666</v>
      </c>
      <c r="H212" s="67">
        <v>0</v>
      </c>
      <c r="I212" s="44">
        <v>3666</v>
      </c>
      <c r="J212" s="67">
        <v>0</v>
      </c>
      <c r="K212" s="38">
        <v>4093</v>
      </c>
      <c r="L212" s="38">
        <f>SUM(J212:K212)</f>
        <v>4093</v>
      </c>
    </row>
    <row r="213" spans="1:12" ht="14.45" customHeight="1">
      <c r="A213" s="30"/>
      <c r="B213" s="107" t="s">
        <v>128</v>
      </c>
      <c r="C213" s="32" t="s">
        <v>20</v>
      </c>
      <c r="D213" s="67">
        <v>0</v>
      </c>
      <c r="E213" s="44">
        <v>58</v>
      </c>
      <c r="F213" s="67">
        <v>0</v>
      </c>
      <c r="G213" s="37">
        <v>58</v>
      </c>
      <c r="H213" s="67">
        <v>0</v>
      </c>
      <c r="I213" s="44">
        <v>58</v>
      </c>
      <c r="J213" s="67">
        <v>0</v>
      </c>
      <c r="K213" s="37">
        <v>58</v>
      </c>
      <c r="L213" s="38">
        <f>SUM(J213:K213)</f>
        <v>58</v>
      </c>
    </row>
    <row r="214" spans="1:12" ht="14.45" customHeight="1">
      <c r="A214" s="30"/>
      <c r="B214" s="107" t="s">
        <v>129</v>
      </c>
      <c r="C214" s="32" t="s">
        <v>22</v>
      </c>
      <c r="D214" s="75">
        <v>0</v>
      </c>
      <c r="E214" s="39">
        <v>39</v>
      </c>
      <c r="F214" s="75">
        <v>0</v>
      </c>
      <c r="G214" s="42">
        <v>39</v>
      </c>
      <c r="H214" s="75">
        <v>0</v>
      </c>
      <c r="I214" s="110">
        <v>39</v>
      </c>
      <c r="J214" s="75">
        <v>0</v>
      </c>
      <c r="K214" s="42">
        <v>39</v>
      </c>
      <c r="L214" s="39">
        <f>SUM(J214:K214)</f>
        <v>39</v>
      </c>
    </row>
    <row r="215" spans="1:12" ht="25.5">
      <c r="A215" s="30" t="s">
        <v>6</v>
      </c>
      <c r="B215" s="35">
        <v>74</v>
      </c>
      <c r="C215" s="32" t="s">
        <v>162</v>
      </c>
      <c r="D215" s="75">
        <f t="shared" ref="D215:L215" si="41">SUM(D212:D214)</f>
        <v>0</v>
      </c>
      <c r="E215" s="39">
        <f t="shared" si="41"/>
        <v>3319</v>
      </c>
      <c r="F215" s="75">
        <f t="shared" si="41"/>
        <v>0</v>
      </c>
      <c r="G215" s="39">
        <f t="shared" si="41"/>
        <v>3763</v>
      </c>
      <c r="H215" s="75">
        <f t="shared" si="41"/>
        <v>0</v>
      </c>
      <c r="I215" s="110">
        <f t="shared" si="41"/>
        <v>3763</v>
      </c>
      <c r="J215" s="75">
        <f t="shared" si="41"/>
        <v>0</v>
      </c>
      <c r="K215" s="39">
        <f>SUM(K212:K214)</f>
        <v>4190</v>
      </c>
      <c r="L215" s="39">
        <f t="shared" si="41"/>
        <v>4190</v>
      </c>
    </row>
    <row r="216" spans="1:12">
      <c r="A216" s="30"/>
      <c r="B216" s="35"/>
      <c r="C216" s="32"/>
      <c r="D216" s="67"/>
      <c r="E216" s="38"/>
      <c r="F216" s="67"/>
      <c r="G216" s="38"/>
      <c r="H216" s="67"/>
      <c r="I216" s="44"/>
      <c r="J216" s="67"/>
      <c r="K216" s="38"/>
      <c r="L216" s="38"/>
    </row>
    <row r="217" spans="1:12" ht="25.5">
      <c r="A217" s="30"/>
      <c r="B217" s="35">
        <v>75</v>
      </c>
      <c r="C217" s="32" t="s">
        <v>130</v>
      </c>
      <c r="D217" s="37"/>
      <c r="E217" s="37"/>
      <c r="F217" s="37"/>
      <c r="G217" s="37"/>
      <c r="H217" s="37"/>
      <c r="I217" s="81"/>
      <c r="J217" s="37"/>
      <c r="K217" s="37"/>
      <c r="L217" s="37"/>
    </row>
    <row r="218" spans="1:12" ht="14.45" customHeight="1">
      <c r="A218" s="30"/>
      <c r="B218" s="107" t="s">
        <v>131</v>
      </c>
      <c r="C218" s="32" t="s">
        <v>18</v>
      </c>
      <c r="D218" s="67">
        <v>0</v>
      </c>
      <c r="E218" s="38">
        <v>81842</v>
      </c>
      <c r="F218" s="67">
        <v>0</v>
      </c>
      <c r="G218" s="38">
        <v>84431</v>
      </c>
      <c r="H218" s="67">
        <v>0</v>
      </c>
      <c r="I218" s="44">
        <v>84431</v>
      </c>
      <c r="J218" s="67">
        <v>0</v>
      </c>
      <c r="K218" s="38">
        <f>84139+952</f>
        <v>85091</v>
      </c>
      <c r="L218" s="38">
        <f t="shared" ref="L218:L223" si="42">SUM(J218:K218)</f>
        <v>85091</v>
      </c>
    </row>
    <row r="219" spans="1:12" ht="14.45" customHeight="1">
      <c r="A219" s="30"/>
      <c r="B219" s="107" t="s">
        <v>132</v>
      </c>
      <c r="C219" s="32" t="s">
        <v>20</v>
      </c>
      <c r="D219" s="67">
        <v>0</v>
      </c>
      <c r="E219" s="38">
        <v>1231</v>
      </c>
      <c r="F219" s="67">
        <v>0</v>
      </c>
      <c r="G219" s="37">
        <v>1231</v>
      </c>
      <c r="H219" s="67">
        <v>0</v>
      </c>
      <c r="I219" s="92">
        <v>1231</v>
      </c>
      <c r="J219" s="67">
        <v>0</v>
      </c>
      <c r="K219" s="37">
        <v>1231</v>
      </c>
      <c r="L219" s="38">
        <f t="shared" si="42"/>
        <v>1231</v>
      </c>
    </row>
    <row r="220" spans="1:12" ht="14.45" customHeight="1">
      <c r="A220" s="30"/>
      <c r="B220" s="107" t="s">
        <v>133</v>
      </c>
      <c r="C220" s="32" t="s">
        <v>22</v>
      </c>
      <c r="D220" s="67">
        <v>0</v>
      </c>
      <c r="E220" s="38">
        <v>5066</v>
      </c>
      <c r="F220" s="67">
        <v>0</v>
      </c>
      <c r="G220" s="37">
        <v>3920</v>
      </c>
      <c r="H220" s="67">
        <v>0</v>
      </c>
      <c r="I220" s="92">
        <v>3920</v>
      </c>
      <c r="J220" s="67">
        <v>0</v>
      </c>
      <c r="K220" s="37">
        <v>3920</v>
      </c>
      <c r="L220" s="38">
        <f t="shared" si="42"/>
        <v>3920</v>
      </c>
    </row>
    <row r="221" spans="1:12" ht="14.45" customHeight="1">
      <c r="A221" s="30"/>
      <c r="B221" s="107" t="s">
        <v>134</v>
      </c>
      <c r="C221" s="32" t="s">
        <v>49</v>
      </c>
      <c r="D221" s="67">
        <v>0</v>
      </c>
      <c r="E221" s="38">
        <v>165</v>
      </c>
      <c r="F221" s="67">
        <v>0</v>
      </c>
      <c r="G221" s="37">
        <v>464</v>
      </c>
      <c r="H221" s="67">
        <v>0</v>
      </c>
      <c r="I221" s="92">
        <v>464</v>
      </c>
      <c r="J221" s="67">
        <v>0</v>
      </c>
      <c r="K221" s="37">
        <v>464</v>
      </c>
      <c r="L221" s="38">
        <f t="shared" si="42"/>
        <v>464</v>
      </c>
    </row>
    <row r="222" spans="1:12" ht="14.45" customHeight="1">
      <c r="A222" s="40"/>
      <c r="B222" s="108" t="s">
        <v>135</v>
      </c>
      <c r="C222" s="45" t="s">
        <v>27</v>
      </c>
      <c r="D222" s="75">
        <v>0</v>
      </c>
      <c r="E222" s="63">
        <v>300</v>
      </c>
      <c r="F222" s="75">
        <v>0</v>
      </c>
      <c r="G222" s="42">
        <v>1166</v>
      </c>
      <c r="H222" s="75">
        <v>0</v>
      </c>
      <c r="I222" s="140">
        <v>1166</v>
      </c>
      <c r="J222" s="75">
        <v>0</v>
      </c>
      <c r="K222" s="42">
        <v>1166</v>
      </c>
      <c r="L222" s="39">
        <f t="shared" si="42"/>
        <v>1166</v>
      </c>
    </row>
    <row r="223" spans="1:12" ht="14.45" customHeight="1">
      <c r="A223" s="30"/>
      <c r="B223" s="107" t="s">
        <v>136</v>
      </c>
      <c r="C223" s="32" t="s">
        <v>29</v>
      </c>
      <c r="D223" s="69">
        <v>0</v>
      </c>
      <c r="E223" s="8">
        <v>120</v>
      </c>
      <c r="F223" s="69">
        <v>0</v>
      </c>
      <c r="G223" s="37">
        <v>120</v>
      </c>
      <c r="H223" s="69">
        <v>0</v>
      </c>
      <c r="I223" s="111">
        <v>120</v>
      </c>
      <c r="J223" s="69">
        <v>0</v>
      </c>
      <c r="K223" s="37">
        <v>120</v>
      </c>
      <c r="L223" s="8">
        <f t="shared" si="42"/>
        <v>120</v>
      </c>
    </row>
    <row r="224" spans="1:12" ht="25.5">
      <c r="A224" s="30" t="s">
        <v>6</v>
      </c>
      <c r="B224" s="35">
        <v>75</v>
      </c>
      <c r="C224" s="32" t="s">
        <v>130</v>
      </c>
      <c r="D224" s="68">
        <f t="shared" ref="D224:L224" si="43">SUM(D218:D223)</f>
        <v>0</v>
      </c>
      <c r="E224" s="43">
        <f t="shared" si="43"/>
        <v>88724</v>
      </c>
      <c r="F224" s="68">
        <f t="shared" si="43"/>
        <v>0</v>
      </c>
      <c r="G224" s="43">
        <f t="shared" si="43"/>
        <v>91332</v>
      </c>
      <c r="H224" s="68">
        <f t="shared" si="43"/>
        <v>0</v>
      </c>
      <c r="I224" s="84">
        <f t="shared" si="43"/>
        <v>91332</v>
      </c>
      <c r="J224" s="68">
        <f t="shared" si="43"/>
        <v>0</v>
      </c>
      <c r="K224" s="43">
        <f>SUM(K218:K223)</f>
        <v>91992</v>
      </c>
      <c r="L224" s="43">
        <f t="shared" si="43"/>
        <v>91992</v>
      </c>
    </row>
    <row r="225" spans="1:12">
      <c r="A225" s="30"/>
      <c r="B225" s="35"/>
      <c r="C225" s="32"/>
      <c r="D225" s="68"/>
      <c r="E225" s="43"/>
      <c r="F225" s="68"/>
      <c r="G225" s="43"/>
      <c r="H225" s="68"/>
      <c r="I225" s="84"/>
      <c r="J225" s="68"/>
      <c r="K225" s="43"/>
      <c r="L225" s="43"/>
    </row>
    <row r="226" spans="1:12" ht="25.5">
      <c r="A226" s="30"/>
      <c r="B226" s="35">
        <v>76</v>
      </c>
      <c r="C226" s="32" t="s">
        <v>188</v>
      </c>
      <c r="D226" s="33"/>
      <c r="E226" s="33"/>
      <c r="F226" s="33"/>
      <c r="G226" s="12"/>
      <c r="H226" s="33"/>
      <c r="J226" s="33"/>
      <c r="L226" s="33"/>
    </row>
    <row r="227" spans="1:12" ht="25.5">
      <c r="A227" s="30"/>
      <c r="B227" s="107" t="s">
        <v>189</v>
      </c>
      <c r="C227" s="30" t="s">
        <v>212</v>
      </c>
      <c r="D227" s="69">
        <v>0</v>
      </c>
      <c r="E227" s="54">
        <v>4281</v>
      </c>
      <c r="F227" s="67">
        <v>0</v>
      </c>
      <c r="G227" s="38">
        <v>15420</v>
      </c>
      <c r="H227" s="67">
        <v>0</v>
      </c>
      <c r="I227" s="54">
        <v>15420</v>
      </c>
      <c r="J227" s="69">
        <v>0</v>
      </c>
      <c r="K227" s="38">
        <v>15420</v>
      </c>
      <c r="L227" s="38">
        <f>SUM(J227:K227)</f>
        <v>15420</v>
      </c>
    </row>
    <row r="228" spans="1:12" ht="25.5">
      <c r="A228" s="30" t="s">
        <v>6</v>
      </c>
      <c r="B228" s="35">
        <v>76</v>
      </c>
      <c r="C228" s="32" t="s">
        <v>188</v>
      </c>
      <c r="D228" s="68">
        <f t="shared" ref="D228:L228" si="44">D227</f>
        <v>0</v>
      </c>
      <c r="E228" s="55">
        <f t="shared" si="44"/>
        <v>4281</v>
      </c>
      <c r="F228" s="68">
        <f t="shared" si="44"/>
        <v>0</v>
      </c>
      <c r="G228" s="43">
        <f t="shared" si="44"/>
        <v>15420</v>
      </c>
      <c r="H228" s="68">
        <f t="shared" si="44"/>
        <v>0</v>
      </c>
      <c r="I228" s="55">
        <f t="shared" si="44"/>
        <v>15420</v>
      </c>
      <c r="J228" s="68">
        <f t="shared" si="44"/>
        <v>0</v>
      </c>
      <c r="K228" s="43">
        <f>K227</f>
        <v>15420</v>
      </c>
      <c r="L228" s="43">
        <f t="shared" si="44"/>
        <v>15420</v>
      </c>
    </row>
    <row r="229" spans="1:12" ht="14.45" customHeight="1">
      <c r="A229" s="30" t="s">
        <v>6</v>
      </c>
      <c r="B229" s="125">
        <v>0.8</v>
      </c>
      <c r="C229" s="41" t="s">
        <v>126</v>
      </c>
      <c r="D229" s="75">
        <f t="shared" ref="D229:L229" si="45">D224+D215+D228</f>
        <v>0</v>
      </c>
      <c r="E229" s="39">
        <f t="shared" si="45"/>
        <v>96324</v>
      </c>
      <c r="F229" s="75">
        <f t="shared" si="45"/>
        <v>0</v>
      </c>
      <c r="G229" s="39">
        <f t="shared" si="45"/>
        <v>110515</v>
      </c>
      <c r="H229" s="75">
        <f t="shared" si="45"/>
        <v>0</v>
      </c>
      <c r="I229" s="39">
        <f t="shared" si="45"/>
        <v>110515</v>
      </c>
      <c r="J229" s="75">
        <f t="shared" si="45"/>
        <v>0</v>
      </c>
      <c r="K229" s="39">
        <f>K224+K215+K228</f>
        <v>111602</v>
      </c>
      <c r="L229" s="39">
        <f t="shared" si="45"/>
        <v>111602</v>
      </c>
    </row>
    <row r="230" spans="1:12" ht="14.45" customHeight="1">
      <c r="A230" s="30" t="s">
        <v>6</v>
      </c>
      <c r="B230" s="121">
        <v>2055</v>
      </c>
      <c r="C230" s="80" t="s">
        <v>1</v>
      </c>
      <c r="D230" s="55">
        <f t="shared" ref="D230:L230" si="46">D229+D208+D199+D181+D170+D163+D121+D104+D67+D44+D34</f>
        <v>500</v>
      </c>
      <c r="E230" s="43">
        <f t="shared" si="46"/>
        <v>1958422</v>
      </c>
      <c r="F230" s="55">
        <f t="shared" si="46"/>
        <v>75300</v>
      </c>
      <c r="G230" s="43">
        <f t="shared" si="46"/>
        <v>2323838</v>
      </c>
      <c r="H230" s="43">
        <f t="shared" si="46"/>
        <v>75300</v>
      </c>
      <c r="I230" s="43">
        <f t="shared" si="46"/>
        <v>2323838</v>
      </c>
      <c r="J230" s="55">
        <f t="shared" si="46"/>
        <v>118300</v>
      </c>
      <c r="K230" s="43">
        <f t="shared" si="46"/>
        <v>2618442</v>
      </c>
      <c r="L230" s="43">
        <f t="shared" si="46"/>
        <v>2736742</v>
      </c>
    </row>
    <row r="231" spans="1:12" ht="14.45" customHeight="1">
      <c r="A231" s="30"/>
      <c r="B231" s="121"/>
      <c r="C231" s="50"/>
      <c r="D231" s="38"/>
      <c r="E231" s="38"/>
      <c r="F231" s="38"/>
      <c r="G231" s="38"/>
      <c r="H231" s="38"/>
      <c r="I231" s="38"/>
      <c r="J231" s="38"/>
      <c r="K231" s="38"/>
      <c r="L231" s="38"/>
    </row>
    <row r="232" spans="1:12" ht="14.45" customHeight="1">
      <c r="A232" s="30" t="s">
        <v>15</v>
      </c>
      <c r="B232" s="126">
        <v>2059</v>
      </c>
      <c r="C232" s="51" t="s">
        <v>2</v>
      </c>
      <c r="D232" s="38"/>
      <c r="E232" s="38"/>
      <c r="F232" s="38"/>
      <c r="G232" s="38"/>
      <c r="H232" s="38"/>
      <c r="I232" s="38"/>
      <c r="J232" s="38"/>
      <c r="K232" s="38"/>
      <c r="L232" s="38"/>
    </row>
    <row r="233" spans="1:12" ht="14.45" customHeight="1">
      <c r="A233" s="14"/>
      <c r="B233" s="127">
        <v>1</v>
      </c>
      <c r="C233" s="52" t="s">
        <v>137</v>
      </c>
      <c r="D233" s="38"/>
      <c r="E233" s="38"/>
      <c r="F233" s="38"/>
      <c r="G233" s="38"/>
      <c r="H233" s="38"/>
      <c r="I233" s="38"/>
      <c r="J233" s="38"/>
      <c r="K233" s="38"/>
      <c r="L233" s="38"/>
    </row>
    <row r="234" spans="1:12" ht="14.45" customHeight="1">
      <c r="A234" s="30"/>
      <c r="B234" s="128">
        <v>1.0529999999999999</v>
      </c>
      <c r="C234" s="51" t="s">
        <v>138</v>
      </c>
      <c r="D234" s="38"/>
      <c r="E234" s="38"/>
      <c r="F234" s="38"/>
      <c r="G234" s="38"/>
      <c r="H234" s="38"/>
      <c r="I234" s="38"/>
      <c r="J234" s="38"/>
      <c r="K234" s="38"/>
      <c r="L234" s="38"/>
    </row>
    <row r="235" spans="1:12" ht="14.45" customHeight="1">
      <c r="A235" s="30"/>
      <c r="B235" s="113">
        <v>61</v>
      </c>
      <c r="C235" s="52" t="s">
        <v>153</v>
      </c>
      <c r="D235" s="38"/>
      <c r="E235" s="38"/>
      <c r="F235" s="38"/>
      <c r="G235" s="38"/>
      <c r="H235" s="38"/>
      <c r="I235" s="38"/>
      <c r="J235" s="38"/>
      <c r="K235" s="38"/>
      <c r="L235" s="38"/>
    </row>
    <row r="236" spans="1:12" ht="25.5">
      <c r="A236" s="30"/>
      <c r="B236" s="113">
        <v>82</v>
      </c>
      <c r="C236" s="52" t="s">
        <v>180</v>
      </c>
      <c r="D236" s="38"/>
      <c r="E236" s="38"/>
      <c r="F236" s="38"/>
      <c r="G236" s="38"/>
      <c r="H236" s="38"/>
      <c r="I236" s="38"/>
      <c r="J236" s="38"/>
      <c r="K236" s="38"/>
      <c r="L236" s="38"/>
    </row>
    <row r="237" spans="1:12" ht="14.45" customHeight="1">
      <c r="A237" s="30"/>
      <c r="B237" s="113" t="s">
        <v>154</v>
      </c>
      <c r="C237" s="32" t="s">
        <v>27</v>
      </c>
      <c r="D237" s="75">
        <v>0</v>
      </c>
      <c r="E237" s="42">
        <v>2084</v>
      </c>
      <c r="F237" s="75">
        <v>0</v>
      </c>
      <c r="G237" s="39">
        <v>1080</v>
      </c>
      <c r="H237" s="75">
        <v>0</v>
      </c>
      <c r="I237" s="39">
        <v>1080</v>
      </c>
      <c r="J237" s="75">
        <v>0</v>
      </c>
      <c r="K237" s="39">
        <v>1080</v>
      </c>
      <c r="L237" s="39">
        <f>SUM(J237:K237)</f>
        <v>1080</v>
      </c>
    </row>
    <row r="238" spans="1:12" s="5" customFormat="1" ht="14.45" customHeight="1">
      <c r="A238" s="30" t="s">
        <v>6</v>
      </c>
      <c r="B238" s="128">
        <v>1.0529999999999999</v>
      </c>
      <c r="C238" s="51" t="s">
        <v>138</v>
      </c>
      <c r="D238" s="75">
        <f t="shared" ref="D238:I240" si="47">D237</f>
        <v>0</v>
      </c>
      <c r="E238" s="105">
        <f t="shared" si="47"/>
        <v>2084</v>
      </c>
      <c r="F238" s="75">
        <f t="shared" si="47"/>
        <v>0</v>
      </c>
      <c r="G238" s="105">
        <f t="shared" si="47"/>
        <v>1080</v>
      </c>
      <c r="H238" s="75">
        <f t="shared" si="47"/>
        <v>0</v>
      </c>
      <c r="I238" s="105">
        <f t="shared" si="47"/>
        <v>1080</v>
      </c>
      <c r="J238" s="75">
        <f t="shared" ref="J238:L240" si="48">J237</f>
        <v>0</v>
      </c>
      <c r="K238" s="105">
        <f t="shared" si="48"/>
        <v>1080</v>
      </c>
      <c r="L238" s="105">
        <f t="shared" si="48"/>
        <v>1080</v>
      </c>
    </row>
    <row r="239" spans="1:12" s="5" customFormat="1" ht="14.45" customHeight="1">
      <c r="A239" s="30" t="s">
        <v>6</v>
      </c>
      <c r="B239" s="127">
        <v>1</v>
      </c>
      <c r="C239" s="52" t="s">
        <v>137</v>
      </c>
      <c r="D239" s="68">
        <f t="shared" si="47"/>
        <v>0</v>
      </c>
      <c r="E239" s="53">
        <f t="shared" si="47"/>
        <v>2084</v>
      </c>
      <c r="F239" s="68">
        <f t="shared" si="47"/>
        <v>0</v>
      </c>
      <c r="G239" s="53">
        <f t="shared" si="47"/>
        <v>1080</v>
      </c>
      <c r="H239" s="68">
        <f t="shared" si="47"/>
        <v>0</v>
      </c>
      <c r="I239" s="53">
        <f t="shared" si="47"/>
        <v>1080</v>
      </c>
      <c r="J239" s="68">
        <f t="shared" si="48"/>
        <v>0</v>
      </c>
      <c r="K239" s="53">
        <f t="shared" si="48"/>
        <v>1080</v>
      </c>
      <c r="L239" s="53">
        <f t="shared" si="48"/>
        <v>1080</v>
      </c>
    </row>
    <row r="240" spans="1:12" s="5" customFormat="1" ht="14.45" customHeight="1">
      <c r="A240" s="30" t="s">
        <v>6</v>
      </c>
      <c r="B240" s="126">
        <v>2059</v>
      </c>
      <c r="C240" s="51" t="s">
        <v>2</v>
      </c>
      <c r="D240" s="68">
        <f t="shared" si="47"/>
        <v>0</v>
      </c>
      <c r="E240" s="43">
        <f t="shared" si="47"/>
        <v>2084</v>
      </c>
      <c r="F240" s="68">
        <f t="shared" si="47"/>
        <v>0</v>
      </c>
      <c r="G240" s="43">
        <f t="shared" si="47"/>
        <v>1080</v>
      </c>
      <c r="H240" s="68">
        <f t="shared" si="47"/>
        <v>0</v>
      </c>
      <c r="I240" s="43">
        <f t="shared" si="47"/>
        <v>1080</v>
      </c>
      <c r="J240" s="68">
        <f t="shared" si="48"/>
        <v>0</v>
      </c>
      <c r="K240" s="43">
        <f t="shared" si="48"/>
        <v>1080</v>
      </c>
      <c r="L240" s="43">
        <f t="shared" si="48"/>
        <v>1080</v>
      </c>
    </row>
    <row r="241" spans="1:12" s="5" customFormat="1">
      <c r="A241" s="30"/>
      <c r="B241" s="121"/>
      <c r="C241" s="50"/>
      <c r="D241" s="38"/>
      <c r="E241" s="38"/>
      <c r="F241" s="38"/>
      <c r="G241" s="38"/>
      <c r="H241" s="38"/>
      <c r="I241" s="38"/>
      <c r="J241" s="38"/>
      <c r="K241" s="38"/>
      <c r="L241" s="38"/>
    </row>
    <row r="242" spans="1:12">
      <c r="A242" s="30" t="s">
        <v>15</v>
      </c>
      <c r="B242" s="121">
        <v>2070</v>
      </c>
      <c r="C242" s="41" t="s">
        <v>3</v>
      </c>
      <c r="D242" s="38"/>
      <c r="E242" s="38"/>
      <c r="F242" s="38"/>
      <c r="G242" s="38"/>
      <c r="H242" s="38"/>
      <c r="I242" s="38"/>
      <c r="J242" s="38"/>
      <c r="K242" s="38"/>
      <c r="L242" s="38"/>
    </row>
    <row r="243" spans="1:12" ht="25.5">
      <c r="A243" s="30"/>
      <c r="B243" s="129">
        <v>0.106</v>
      </c>
      <c r="C243" s="41" t="s">
        <v>161</v>
      </c>
      <c r="D243" s="37"/>
      <c r="E243" s="37"/>
      <c r="F243" s="37"/>
      <c r="G243" s="37"/>
      <c r="H243" s="37"/>
      <c r="I243" s="37"/>
      <c r="J243" s="37"/>
      <c r="K243" s="37"/>
      <c r="L243" s="37"/>
    </row>
    <row r="244" spans="1:12">
      <c r="A244" s="30"/>
      <c r="B244" s="112">
        <v>60</v>
      </c>
      <c r="C244" s="32" t="s">
        <v>139</v>
      </c>
      <c r="D244" s="37"/>
      <c r="E244" s="37"/>
      <c r="F244" s="37"/>
      <c r="G244" s="37"/>
      <c r="H244" s="37"/>
      <c r="I244" s="37"/>
      <c r="J244" s="37"/>
      <c r="K244" s="37"/>
      <c r="L244" s="37"/>
    </row>
    <row r="245" spans="1:12">
      <c r="A245" s="30"/>
      <c r="B245" s="107" t="s">
        <v>17</v>
      </c>
      <c r="C245" s="32" t="s">
        <v>18</v>
      </c>
      <c r="D245" s="67">
        <v>0</v>
      </c>
      <c r="E245" s="38">
        <v>4707</v>
      </c>
      <c r="F245" s="67">
        <v>0</v>
      </c>
      <c r="G245" s="38">
        <v>4822</v>
      </c>
      <c r="H245" s="67">
        <v>0</v>
      </c>
      <c r="I245" s="38">
        <v>4822</v>
      </c>
      <c r="J245" s="67">
        <v>0</v>
      </c>
      <c r="K245" s="38">
        <f>1510+2856</f>
        <v>4366</v>
      </c>
      <c r="L245" s="38">
        <f>SUM(J245:K245)</f>
        <v>4366</v>
      </c>
    </row>
    <row r="246" spans="1:12">
      <c r="A246" s="30"/>
      <c r="B246" s="107" t="s">
        <v>19</v>
      </c>
      <c r="C246" s="32" t="s">
        <v>20</v>
      </c>
      <c r="D246" s="67">
        <v>0</v>
      </c>
      <c r="E246" s="54">
        <v>187</v>
      </c>
      <c r="F246" s="67">
        <v>0</v>
      </c>
      <c r="G246" s="37">
        <v>194</v>
      </c>
      <c r="H246" s="67">
        <v>0</v>
      </c>
      <c r="I246" s="37">
        <v>194</v>
      </c>
      <c r="J246" s="67">
        <v>0</v>
      </c>
      <c r="K246" s="37">
        <v>194</v>
      </c>
      <c r="L246" s="38">
        <f>SUM(J246:K246)</f>
        <v>194</v>
      </c>
    </row>
    <row r="247" spans="1:12">
      <c r="A247" s="30"/>
      <c r="B247" s="107" t="s">
        <v>21</v>
      </c>
      <c r="C247" s="32" t="s">
        <v>22</v>
      </c>
      <c r="D247" s="67">
        <v>0</v>
      </c>
      <c r="E247" s="38">
        <v>473</v>
      </c>
      <c r="F247" s="67">
        <v>0</v>
      </c>
      <c r="G247" s="37">
        <v>292</v>
      </c>
      <c r="H247" s="67">
        <v>0</v>
      </c>
      <c r="I247" s="37">
        <v>292</v>
      </c>
      <c r="J247" s="67">
        <v>0</v>
      </c>
      <c r="K247" s="37">
        <v>292</v>
      </c>
      <c r="L247" s="38">
        <f>SUM(J247:K247)</f>
        <v>292</v>
      </c>
    </row>
    <row r="248" spans="1:12">
      <c r="A248" s="40"/>
      <c r="B248" s="108" t="s">
        <v>140</v>
      </c>
      <c r="C248" s="45" t="s">
        <v>42</v>
      </c>
      <c r="D248" s="75">
        <v>0</v>
      </c>
      <c r="E248" s="75">
        <v>0</v>
      </c>
      <c r="F248" s="75">
        <v>0</v>
      </c>
      <c r="G248" s="42">
        <v>389</v>
      </c>
      <c r="H248" s="75">
        <v>0</v>
      </c>
      <c r="I248" s="42">
        <v>389</v>
      </c>
      <c r="J248" s="75">
        <v>0</v>
      </c>
      <c r="K248" s="42">
        <v>389</v>
      </c>
      <c r="L248" s="39">
        <f>SUM(J248:K248)</f>
        <v>389</v>
      </c>
    </row>
    <row r="249" spans="1:12" ht="13.5" customHeight="1">
      <c r="A249" s="30" t="s">
        <v>6</v>
      </c>
      <c r="B249" s="112">
        <v>60</v>
      </c>
      <c r="C249" s="32" t="s">
        <v>139</v>
      </c>
      <c r="D249" s="75">
        <f t="shared" ref="D249:L249" si="49">SUM(D245:D248)</f>
        <v>0</v>
      </c>
      <c r="E249" s="39">
        <f t="shared" si="49"/>
        <v>5367</v>
      </c>
      <c r="F249" s="75">
        <f t="shared" si="49"/>
        <v>0</v>
      </c>
      <c r="G249" s="39">
        <f t="shared" si="49"/>
        <v>5697</v>
      </c>
      <c r="H249" s="75">
        <f t="shared" si="49"/>
        <v>0</v>
      </c>
      <c r="I249" s="39">
        <f t="shared" si="49"/>
        <v>5697</v>
      </c>
      <c r="J249" s="75">
        <f t="shared" si="49"/>
        <v>0</v>
      </c>
      <c r="K249" s="39">
        <f>SUM(K245:K248)</f>
        <v>5241</v>
      </c>
      <c r="L249" s="39">
        <f t="shared" si="49"/>
        <v>5241</v>
      </c>
    </row>
    <row r="250" spans="1:12" ht="25.5">
      <c r="A250" s="30" t="s">
        <v>6</v>
      </c>
      <c r="B250" s="129">
        <v>0.106</v>
      </c>
      <c r="C250" s="41" t="s">
        <v>161</v>
      </c>
      <c r="D250" s="75">
        <f t="shared" ref="D250:L250" si="50">D249</f>
        <v>0</v>
      </c>
      <c r="E250" s="39">
        <f t="shared" si="50"/>
        <v>5367</v>
      </c>
      <c r="F250" s="75">
        <f t="shared" si="50"/>
        <v>0</v>
      </c>
      <c r="G250" s="39">
        <f t="shared" si="50"/>
        <v>5697</v>
      </c>
      <c r="H250" s="75">
        <f t="shared" si="50"/>
        <v>0</v>
      </c>
      <c r="I250" s="39">
        <f t="shared" si="50"/>
        <v>5697</v>
      </c>
      <c r="J250" s="75">
        <f t="shared" si="50"/>
        <v>0</v>
      </c>
      <c r="K250" s="39">
        <f>K249</f>
        <v>5241</v>
      </c>
      <c r="L250" s="39">
        <f t="shared" si="50"/>
        <v>5241</v>
      </c>
    </row>
    <row r="251" spans="1:12">
      <c r="A251" s="30"/>
      <c r="B251" s="35"/>
      <c r="C251" s="41"/>
      <c r="D251" s="38"/>
      <c r="E251" s="38"/>
      <c r="F251" s="38"/>
      <c r="G251" s="38"/>
      <c r="H251" s="38"/>
      <c r="I251" s="38"/>
      <c r="J251" s="38"/>
      <c r="K251" s="38"/>
      <c r="L251" s="38"/>
    </row>
    <row r="252" spans="1:12" ht="25.5">
      <c r="A252" s="30"/>
      <c r="B252" s="129">
        <v>0.107</v>
      </c>
      <c r="C252" s="41" t="s">
        <v>159</v>
      </c>
      <c r="D252" s="33"/>
      <c r="E252" s="33"/>
      <c r="F252" s="33"/>
      <c r="G252" s="33"/>
      <c r="H252" s="33"/>
      <c r="I252" s="33"/>
      <c r="J252" s="33"/>
      <c r="K252" s="33"/>
      <c r="L252" s="33"/>
    </row>
    <row r="253" spans="1:12" ht="13.5" customHeight="1">
      <c r="A253" s="30"/>
      <c r="B253" s="112">
        <v>60</v>
      </c>
      <c r="C253" s="32" t="s">
        <v>139</v>
      </c>
      <c r="D253" s="33"/>
      <c r="E253" s="33"/>
      <c r="F253" s="33"/>
      <c r="G253" s="33"/>
      <c r="H253" s="33"/>
      <c r="I253" s="33"/>
      <c r="J253" s="33"/>
      <c r="K253" s="33"/>
      <c r="L253" s="33"/>
    </row>
    <row r="254" spans="1:12" ht="13.5" customHeight="1">
      <c r="A254" s="30"/>
      <c r="B254" s="107" t="s">
        <v>17</v>
      </c>
      <c r="C254" s="32" t="s">
        <v>18</v>
      </c>
      <c r="D254" s="69">
        <v>0</v>
      </c>
      <c r="E254" s="8">
        <v>11116</v>
      </c>
      <c r="F254" s="69">
        <v>0</v>
      </c>
      <c r="G254" s="8">
        <v>10141</v>
      </c>
      <c r="H254" s="69">
        <v>0</v>
      </c>
      <c r="I254" s="8">
        <v>10141</v>
      </c>
      <c r="J254" s="69">
        <v>0</v>
      </c>
      <c r="K254" s="8">
        <f>8668+1142</f>
        <v>9810</v>
      </c>
      <c r="L254" s="8">
        <f>SUM(J254:K254)</f>
        <v>9810</v>
      </c>
    </row>
    <row r="255" spans="1:12" ht="13.5" customHeight="1">
      <c r="A255" s="30"/>
      <c r="B255" s="107" t="s">
        <v>19</v>
      </c>
      <c r="C255" s="32" t="s">
        <v>20</v>
      </c>
      <c r="D255" s="67">
        <v>0</v>
      </c>
      <c r="E255" s="38">
        <v>116</v>
      </c>
      <c r="F255" s="67">
        <v>0</v>
      </c>
      <c r="G255" s="37">
        <v>117</v>
      </c>
      <c r="H255" s="67">
        <v>0</v>
      </c>
      <c r="I255" s="37">
        <v>117</v>
      </c>
      <c r="J255" s="67">
        <v>0</v>
      </c>
      <c r="K255" s="37">
        <v>117</v>
      </c>
      <c r="L255" s="38">
        <f>SUM(J255:K255)</f>
        <v>117</v>
      </c>
    </row>
    <row r="256" spans="1:12" ht="13.5" customHeight="1">
      <c r="A256" s="30"/>
      <c r="B256" s="107" t="s">
        <v>21</v>
      </c>
      <c r="C256" s="32" t="s">
        <v>22</v>
      </c>
      <c r="D256" s="67">
        <v>0</v>
      </c>
      <c r="E256" s="38">
        <v>642</v>
      </c>
      <c r="F256" s="67">
        <v>0</v>
      </c>
      <c r="G256" s="37">
        <v>642</v>
      </c>
      <c r="H256" s="67">
        <v>0</v>
      </c>
      <c r="I256" s="37">
        <v>642</v>
      </c>
      <c r="J256" s="67">
        <v>0</v>
      </c>
      <c r="K256" s="37">
        <v>642</v>
      </c>
      <c r="L256" s="38">
        <f>SUM(J256:K256)</f>
        <v>642</v>
      </c>
    </row>
    <row r="257" spans="1:12" ht="13.5" customHeight="1">
      <c r="A257" s="30"/>
      <c r="B257" s="107" t="s">
        <v>25</v>
      </c>
      <c r="C257" s="32" t="s">
        <v>26</v>
      </c>
      <c r="D257" s="67">
        <v>0</v>
      </c>
      <c r="E257" s="54">
        <v>2160</v>
      </c>
      <c r="F257" s="67">
        <v>0</v>
      </c>
      <c r="G257" s="99">
        <v>2160</v>
      </c>
      <c r="H257" s="67">
        <v>0</v>
      </c>
      <c r="I257" s="37">
        <v>2160</v>
      </c>
      <c r="J257" s="67">
        <v>0</v>
      </c>
      <c r="K257" s="99">
        <v>2160</v>
      </c>
      <c r="L257" s="38">
        <f>SUM(J257:K257)</f>
        <v>2160</v>
      </c>
    </row>
    <row r="258" spans="1:12" ht="13.5" customHeight="1">
      <c r="A258" s="30"/>
      <c r="B258" s="107" t="s">
        <v>32</v>
      </c>
      <c r="C258" s="32" t="s">
        <v>33</v>
      </c>
      <c r="D258" s="101">
        <v>5000</v>
      </c>
      <c r="E258" s="8">
        <v>473</v>
      </c>
      <c r="F258" s="69">
        <v>0</v>
      </c>
      <c r="G258" s="37">
        <v>292</v>
      </c>
      <c r="H258" s="69">
        <v>0</v>
      </c>
      <c r="I258" s="33">
        <v>292</v>
      </c>
      <c r="J258" s="69">
        <v>0</v>
      </c>
      <c r="K258" s="37">
        <v>292</v>
      </c>
      <c r="L258" s="8">
        <f>SUM(J258:K258)</f>
        <v>292</v>
      </c>
    </row>
    <row r="259" spans="1:12" ht="13.5" customHeight="1">
      <c r="A259" s="30" t="s">
        <v>6</v>
      </c>
      <c r="B259" s="112">
        <v>60</v>
      </c>
      <c r="C259" s="32" t="s">
        <v>139</v>
      </c>
      <c r="D259" s="55">
        <f t="shared" ref="D259:L259" si="51">SUM(D254:D258)</f>
        <v>5000</v>
      </c>
      <c r="E259" s="43">
        <f t="shared" si="51"/>
        <v>14507</v>
      </c>
      <c r="F259" s="68">
        <f t="shared" si="51"/>
        <v>0</v>
      </c>
      <c r="G259" s="43">
        <f t="shared" si="51"/>
        <v>13352</v>
      </c>
      <c r="H259" s="68">
        <f t="shared" si="51"/>
        <v>0</v>
      </c>
      <c r="I259" s="43">
        <f t="shared" si="51"/>
        <v>13352</v>
      </c>
      <c r="J259" s="68">
        <f t="shared" si="51"/>
        <v>0</v>
      </c>
      <c r="K259" s="43">
        <f>SUM(K254:K258)</f>
        <v>13021</v>
      </c>
      <c r="L259" s="43">
        <f t="shared" si="51"/>
        <v>13021</v>
      </c>
    </row>
    <row r="260" spans="1:12" ht="25.5">
      <c r="A260" s="30" t="s">
        <v>6</v>
      </c>
      <c r="B260" s="129">
        <v>0.107</v>
      </c>
      <c r="C260" s="41" t="s">
        <v>159</v>
      </c>
      <c r="D260" s="63">
        <f t="shared" ref="D260:L260" si="52">D259</f>
        <v>5000</v>
      </c>
      <c r="E260" s="39">
        <f t="shared" si="52"/>
        <v>14507</v>
      </c>
      <c r="F260" s="75">
        <f t="shared" si="52"/>
        <v>0</v>
      </c>
      <c r="G260" s="39">
        <f t="shared" si="52"/>
        <v>13352</v>
      </c>
      <c r="H260" s="75">
        <f t="shared" si="52"/>
        <v>0</v>
      </c>
      <c r="I260" s="39">
        <f t="shared" si="52"/>
        <v>13352</v>
      </c>
      <c r="J260" s="75">
        <f t="shared" si="52"/>
        <v>0</v>
      </c>
      <c r="K260" s="39">
        <f>K259</f>
        <v>13021</v>
      </c>
      <c r="L260" s="39">
        <f t="shared" si="52"/>
        <v>13021</v>
      </c>
    </row>
    <row r="261" spans="1:12" ht="13.5" customHeight="1">
      <c r="A261" s="30"/>
      <c r="B261" s="129"/>
      <c r="C261" s="41"/>
      <c r="D261" s="38"/>
      <c r="E261" s="38"/>
      <c r="F261" s="38"/>
      <c r="G261" s="38"/>
      <c r="H261" s="38"/>
      <c r="I261" s="38"/>
      <c r="J261" s="38"/>
      <c r="K261" s="38"/>
      <c r="L261" s="38"/>
    </row>
    <row r="262" spans="1:12" ht="13.5" customHeight="1">
      <c r="A262" s="30"/>
      <c r="B262" s="129">
        <v>0.108</v>
      </c>
      <c r="C262" s="41" t="s">
        <v>141</v>
      </c>
      <c r="D262" s="33"/>
      <c r="E262" s="33"/>
      <c r="F262" s="33"/>
      <c r="G262" s="33"/>
      <c r="H262" s="33"/>
      <c r="I262" s="33"/>
      <c r="J262" s="33"/>
      <c r="K262" s="33"/>
      <c r="L262" s="33"/>
    </row>
    <row r="263" spans="1:12" ht="13.5" customHeight="1">
      <c r="A263" s="30"/>
      <c r="B263" s="112">
        <v>60</v>
      </c>
      <c r="C263" s="32" t="s">
        <v>139</v>
      </c>
      <c r="D263" s="33"/>
      <c r="E263" s="33"/>
      <c r="F263" s="33"/>
      <c r="G263" s="33"/>
      <c r="H263" s="33"/>
      <c r="I263" s="33"/>
      <c r="J263" s="33"/>
      <c r="K263" s="33"/>
      <c r="L263" s="33"/>
    </row>
    <row r="264" spans="1:12" ht="13.5" customHeight="1">
      <c r="A264" s="30"/>
      <c r="B264" s="107" t="s">
        <v>17</v>
      </c>
      <c r="C264" s="32" t="s">
        <v>18</v>
      </c>
      <c r="D264" s="69">
        <v>0</v>
      </c>
      <c r="E264" s="8">
        <v>48343</v>
      </c>
      <c r="F264" s="69">
        <v>0</v>
      </c>
      <c r="G264" s="8">
        <v>69596</v>
      </c>
      <c r="H264" s="69">
        <v>0</v>
      </c>
      <c r="I264" s="8">
        <v>69596</v>
      </c>
      <c r="J264" s="69">
        <v>0</v>
      </c>
      <c r="K264" s="8">
        <f>68572+1238</f>
        <v>69810</v>
      </c>
      <c r="L264" s="8">
        <f>SUM(J264:K264)</f>
        <v>69810</v>
      </c>
    </row>
    <row r="265" spans="1:12" ht="13.5" customHeight="1">
      <c r="A265" s="30"/>
      <c r="B265" s="107" t="s">
        <v>19</v>
      </c>
      <c r="C265" s="32" t="s">
        <v>20</v>
      </c>
      <c r="D265" s="67">
        <v>0</v>
      </c>
      <c r="E265" s="38">
        <v>800</v>
      </c>
      <c r="F265" s="67">
        <v>0</v>
      </c>
      <c r="G265" s="37">
        <v>800</v>
      </c>
      <c r="H265" s="67">
        <v>0</v>
      </c>
      <c r="I265" s="37">
        <v>800</v>
      </c>
      <c r="J265" s="67">
        <v>0</v>
      </c>
      <c r="K265" s="37">
        <v>800</v>
      </c>
      <c r="L265" s="38">
        <f>SUM(J265:K265)</f>
        <v>800</v>
      </c>
    </row>
    <row r="266" spans="1:12" ht="13.5" customHeight="1">
      <c r="A266" s="30"/>
      <c r="B266" s="107" t="s">
        <v>21</v>
      </c>
      <c r="C266" s="32" t="s">
        <v>22</v>
      </c>
      <c r="D266" s="67">
        <v>0</v>
      </c>
      <c r="E266" s="38">
        <v>800</v>
      </c>
      <c r="F266" s="67">
        <v>0</v>
      </c>
      <c r="G266" s="37">
        <v>800</v>
      </c>
      <c r="H266" s="67">
        <v>0</v>
      </c>
      <c r="I266" s="37">
        <v>800</v>
      </c>
      <c r="J266" s="67">
        <v>0</v>
      </c>
      <c r="K266" s="37">
        <v>800</v>
      </c>
      <c r="L266" s="38">
        <f>SUM(J266:K266)</f>
        <v>800</v>
      </c>
    </row>
    <row r="267" spans="1:12" ht="13.5" customHeight="1">
      <c r="A267" s="30"/>
      <c r="B267" s="107" t="s">
        <v>32</v>
      </c>
      <c r="C267" s="32" t="s">
        <v>33</v>
      </c>
      <c r="D267" s="69">
        <v>0</v>
      </c>
      <c r="E267" s="54">
        <v>3304</v>
      </c>
      <c r="F267" s="54">
        <v>5600</v>
      </c>
      <c r="G267" s="37">
        <v>2600</v>
      </c>
      <c r="H267" s="54">
        <v>5600</v>
      </c>
      <c r="I267" s="37">
        <v>2600</v>
      </c>
      <c r="J267" s="101">
        <v>7500</v>
      </c>
      <c r="K267" s="37">
        <f>2600+1000</f>
        <v>3600</v>
      </c>
      <c r="L267" s="38">
        <f>SUM(J267:K267)</f>
        <v>11100</v>
      </c>
    </row>
    <row r="268" spans="1:12" ht="13.5" customHeight="1">
      <c r="A268" s="30"/>
      <c r="B268" s="107" t="s">
        <v>140</v>
      </c>
      <c r="C268" s="32" t="s">
        <v>42</v>
      </c>
      <c r="D268" s="69">
        <v>0</v>
      </c>
      <c r="E268" s="38">
        <v>160</v>
      </c>
      <c r="F268" s="67">
        <v>0</v>
      </c>
      <c r="G268" s="37">
        <v>864</v>
      </c>
      <c r="H268" s="67">
        <v>0</v>
      </c>
      <c r="I268" s="37">
        <v>864</v>
      </c>
      <c r="J268" s="101">
        <f>6000-1300</f>
        <v>4700</v>
      </c>
      <c r="K268" s="37">
        <v>864</v>
      </c>
      <c r="L268" s="38">
        <f>SUM(J268:K268)</f>
        <v>5564</v>
      </c>
    </row>
    <row r="269" spans="1:12" ht="13.5" customHeight="1">
      <c r="A269" s="30" t="s">
        <v>6</v>
      </c>
      <c r="B269" s="112">
        <v>60</v>
      </c>
      <c r="C269" s="32" t="s">
        <v>139</v>
      </c>
      <c r="D269" s="68">
        <f t="shared" ref="D269:L269" si="53">SUM(D264:D268)</f>
        <v>0</v>
      </c>
      <c r="E269" s="43">
        <f t="shared" si="53"/>
        <v>53407</v>
      </c>
      <c r="F269" s="55">
        <f t="shared" si="53"/>
        <v>5600</v>
      </c>
      <c r="G269" s="43">
        <f t="shared" si="53"/>
        <v>74660</v>
      </c>
      <c r="H269" s="55">
        <f t="shared" si="53"/>
        <v>5600</v>
      </c>
      <c r="I269" s="43">
        <f t="shared" si="53"/>
        <v>74660</v>
      </c>
      <c r="J269" s="55">
        <f t="shared" si="53"/>
        <v>12200</v>
      </c>
      <c r="K269" s="43">
        <f>SUM(K264:K268)</f>
        <v>75874</v>
      </c>
      <c r="L269" s="43">
        <f t="shared" si="53"/>
        <v>88074</v>
      </c>
    </row>
    <row r="270" spans="1:12" ht="13.5" customHeight="1">
      <c r="A270" s="30"/>
      <c r="B270" s="112"/>
      <c r="C270" s="32"/>
      <c r="D270" s="67"/>
      <c r="E270" s="38"/>
      <c r="F270" s="67"/>
      <c r="G270" s="38"/>
      <c r="H270" s="67"/>
      <c r="I270" s="38"/>
      <c r="J270" s="54"/>
      <c r="K270" s="38"/>
      <c r="L270" s="38"/>
    </row>
    <row r="271" spans="1:12" ht="27.95" customHeight="1">
      <c r="A271" s="30"/>
      <c r="B271" s="112">
        <v>61</v>
      </c>
      <c r="C271" s="32" t="s">
        <v>182</v>
      </c>
      <c r="D271" s="38"/>
      <c r="E271" s="38"/>
      <c r="F271" s="38"/>
      <c r="G271" s="38"/>
      <c r="H271" s="38"/>
      <c r="I271" s="38"/>
      <c r="J271" s="38"/>
      <c r="K271" s="38"/>
      <c r="L271" s="38"/>
    </row>
    <row r="272" spans="1:12" ht="13.5" customHeight="1">
      <c r="A272" s="30"/>
      <c r="B272" s="112" t="s">
        <v>40</v>
      </c>
      <c r="C272" s="32" t="s">
        <v>33</v>
      </c>
      <c r="D272" s="67">
        <v>0</v>
      </c>
      <c r="E272" s="67">
        <v>0</v>
      </c>
      <c r="F272" s="44">
        <v>1510</v>
      </c>
      <c r="G272" s="67">
        <v>0</v>
      </c>
      <c r="H272" s="44">
        <v>1510</v>
      </c>
      <c r="I272" s="67">
        <v>0</v>
      </c>
      <c r="J272" s="67">
        <v>0</v>
      </c>
      <c r="K272" s="67">
        <v>0</v>
      </c>
      <c r="L272" s="67">
        <f>SUM(J272:K272)</f>
        <v>0</v>
      </c>
    </row>
    <row r="273" spans="1:12" ht="27.95" customHeight="1">
      <c r="A273" s="30" t="s">
        <v>6</v>
      </c>
      <c r="B273" s="112">
        <v>61</v>
      </c>
      <c r="C273" s="32" t="s">
        <v>182</v>
      </c>
      <c r="D273" s="68">
        <f t="shared" ref="D273:L273" si="54">D272</f>
        <v>0</v>
      </c>
      <c r="E273" s="68">
        <f t="shared" si="54"/>
        <v>0</v>
      </c>
      <c r="F273" s="84">
        <f t="shared" si="54"/>
        <v>1510</v>
      </c>
      <c r="G273" s="68">
        <f t="shared" si="54"/>
        <v>0</v>
      </c>
      <c r="H273" s="84">
        <f t="shared" si="54"/>
        <v>1510</v>
      </c>
      <c r="I273" s="68">
        <f t="shared" si="54"/>
        <v>0</v>
      </c>
      <c r="J273" s="68">
        <f t="shared" si="54"/>
        <v>0</v>
      </c>
      <c r="K273" s="68">
        <f>K272</f>
        <v>0</v>
      </c>
      <c r="L273" s="68">
        <f t="shared" si="54"/>
        <v>0</v>
      </c>
    </row>
    <row r="274" spans="1:12" ht="13.5" customHeight="1">
      <c r="A274" s="30" t="s">
        <v>6</v>
      </c>
      <c r="B274" s="129">
        <v>0.108</v>
      </c>
      <c r="C274" s="41" t="s">
        <v>141</v>
      </c>
      <c r="D274" s="75">
        <f>D269+D273</f>
        <v>0</v>
      </c>
      <c r="E274" s="63">
        <f t="shared" ref="E274:L274" si="55">E269+E273</f>
        <v>53407</v>
      </c>
      <c r="F274" s="63">
        <f t="shared" si="55"/>
        <v>7110</v>
      </c>
      <c r="G274" s="63">
        <f t="shared" si="55"/>
        <v>74660</v>
      </c>
      <c r="H274" s="63">
        <f t="shared" si="55"/>
        <v>7110</v>
      </c>
      <c r="I274" s="63">
        <f t="shared" si="55"/>
        <v>74660</v>
      </c>
      <c r="J274" s="63">
        <f t="shared" si="55"/>
        <v>12200</v>
      </c>
      <c r="K274" s="63">
        <f t="shared" si="55"/>
        <v>75874</v>
      </c>
      <c r="L274" s="63">
        <f t="shared" si="55"/>
        <v>88074</v>
      </c>
    </row>
    <row r="275" spans="1:12" ht="13.5" customHeight="1">
      <c r="A275" s="40" t="s">
        <v>6</v>
      </c>
      <c r="B275" s="141">
        <v>2070</v>
      </c>
      <c r="C275" s="142" t="s">
        <v>3</v>
      </c>
      <c r="D275" s="102">
        <f t="shared" ref="D275:L275" si="56">D274+D260+D250</f>
        <v>5000</v>
      </c>
      <c r="E275" s="48">
        <f t="shared" si="56"/>
        <v>73281</v>
      </c>
      <c r="F275" s="85">
        <f t="shared" si="56"/>
        <v>7110</v>
      </c>
      <c r="G275" s="48">
        <f t="shared" si="56"/>
        <v>93709</v>
      </c>
      <c r="H275" s="85">
        <f t="shared" si="56"/>
        <v>7110</v>
      </c>
      <c r="I275" s="85">
        <f t="shared" si="56"/>
        <v>93709</v>
      </c>
      <c r="J275" s="102">
        <f t="shared" si="56"/>
        <v>12200</v>
      </c>
      <c r="K275" s="48">
        <f t="shared" si="56"/>
        <v>94136</v>
      </c>
      <c r="L275" s="48">
        <f t="shared" si="56"/>
        <v>106336</v>
      </c>
    </row>
    <row r="276" spans="1:12" ht="3.75" customHeight="1">
      <c r="A276" s="30"/>
      <c r="B276" s="121"/>
      <c r="C276" s="41"/>
      <c r="D276" s="37"/>
      <c r="E276" s="37"/>
      <c r="F276" s="92"/>
      <c r="G276" s="37"/>
      <c r="H276" s="92"/>
      <c r="I276" s="92"/>
      <c r="J276" s="92"/>
      <c r="K276" s="37"/>
      <c r="L276" s="37"/>
    </row>
    <row r="277" spans="1:12" ht="15" customHeight="1">
      <c r="A277" s="49" t="s">
        <v>15</v>
      </c>
      <c r="B277" s="130">
        <v>2216</v>
      </c>
      <c r="C277" s="51" t="s">
        <v>152</v>
      </c>
      <c r="D277" s="37"/>
      <c r="E277" s="37"/>
      <c r="F277" s="81"/>
      <c r="G277" s="37"/>
      <c r="H277" s="81"/>
      <c r="I277" s="81"/>
      <c r="J277" s="92"/>
      <c r="K277" s="37"/>
      <c r="L277" s="37"/>
    </row>
    <row r="278" spans="1:12" ht="15" customHeight="1">
      <c r="A278" s="56"/>
      <c r="B278" s="131">
        <v>6</v>
      </c>
      <c r="C278" s="52" t="s">
        <v>144</v>
      </c>
      <c r="D278" s="37"/>
      <c r="F278" s="81"/>
      <c r="G278" s="37"/>
      <c r="H278" s="81"/>
      <c r="I278" s="81"/>
      <c r="J278" s="92"/>
      <c r="K278" s="37"/>
      <c r="L278" s="37"/>
    </row>
    <row r="279" spans="1:12" ht="15" customHeight="1">
      <c r="A279" s="30"/>
      <c r="B279" s="132">
        <v>6.0529999999999999</v>
      </c>
      <c r="C279" s="32" t="s">
        <v>138</v>
      </c>
      <c r="D279" s="37"/>
      <c r="E279" s="37"/>
      <c r="F279" s="81"/>
      <c r="G279" s="37"/>
      <c r="H279" s="81"/>
      <c r="I279" s="81"/>
      <c r="J279" s="92"/>
      <c r="K279" s="37"/>
      <c r="L279" s="37"/>
    </row>
    <row r="280" spans="1:12" ht="15" customHeight="1">
      <c r="A280" s="30"/>
      <c r="B280" s="113">
        <v>61</v>
      </c>
      <c r="C280" s="52" t="s">
        <v>153</v>
      </c>
      <c r="D280" s="37"/>
      <c r="E280" s="37"/>
      <c r="F280" s="81"/>
      <c r="G280" s="37"/>
      <c r="H280" s="81"/>
      <c r="I280" s="81"/>
      <c r="J280" s="92"/>
      <c r="K280" s="37"/>
      <c r="L280" s="37"/>
    </row>
    <row r="281" spans="1:12" ht="15" customHeight="1">
      <c r="A281" s="30"/>
      <c r="B281" s="113">
        <v>89</v>
      </c>
      <c r="C281" s="52" t="s">
        <v>172</v>
      </c>
      <c r="D281" s="37"/>
      <c r="E281" s="37"/>
      <c r="F281" s="81"/>
      <c r="G281" s="37"/>
      <c r="H281" s="81"/>
      <c r="I281" s="81"/>
      <c r="J281" s="92"/>
      <c r="K281" s="37"/>
      <c r="L281" s="37"/>
    </row>
    <row r="282" spans="1:12" ht="15" customHeight="1">
      <c r="A282" s="30"/>
      <c r="B282" s="113" t="s">
        <v>155</v>
      </c>
      <c r="C282" s="32" t="s">
        <v>27</v>
      </c>
      <c r="D282" s="69">
        <v>0</v>
      </c>
      <c r="E282" s="12">
        <v>1711</v>
      </c>
      <c r="F282" s="78">
        <v>0</v>
      </c>
      <c r="G282" s="37">
        <v>3700</v>
      </c>
      <c r="H282" s="78">
        <v>0</v>
      </c>
      <c r="I282" s="92">
        <v>3700</v>
      </c>
      <c r="J282" s="69">
        <v>0</v>
      </c>
      <c r="K282" s="37">
        <v>3700</v>
      </c>
      <c r="L282" s="37">
        <f>SUM(J282:K282)</f>
        <v>3700</v>
      </c>
    </row>
    <row r="283" spans="1:12" ht="15" customHeight="1">
      <c r="A283" s="30" t="s">
        <v>6</v>
      </c>
      <c r="B283" s="132">
        <v>6.0529999999999999</v>
      </c>
      <c r="C283" s="32" t="s">
        <v>138</v>
      </c>
      <c r="D283" s="79">
        <f t="shared" ref="D283:I284" si="57">D282</f>
        <v>0</v>
      </c>
      <c r="E283" s="48">
        <f t="shared" si="57"/>
        <v>1711</v>
      </c>
      <c r="F283" s="79">
        <f t="shared" si="57"/>
        <v>0</v>
      </c>
      <c r="G283" s="48">
        <f t="shared" si="57"/>
        <v>3700</v>
      </c>
      <c r="H283" s="79">
        <f t="shared" si="57"/>
        <v>0</v>
      </c>
      <c r="I283" s="85">
        <f t="shared" si="57"/>
        <v>3700</v>
      </c>
      <c r="J283" s="79">
        <f t="shared" ref="J283:L284" si="58">J282</f>
        <v>0</v>
      </c>
      <c r="K283" s="48">
        <f t="shared" si="58"/>
        <v>3700</v>
      </c>
      <c r="L283" s="85">
        <f t="shared" si="58"/>
        <v>3700</v>
      </c>
    </row>
    <row r="284" spans="1:12" ht="15" customHeight="1">
      <c r="A284" s="30" t="s">
        <v>6</v>
      </c>
      <c r="B284" s="131">
        <v>6</v>
      </c>
      <c r="C284" s="52" t="s">
        <v>144</v>
      </c>
      <c r="D284" s="79">
        <f t="shared" si="57"/>
        <v>0</v>
      </c>
      <c r="E284" s="48">
        <f t="shared" si="57"/>
        <v>1711</v>
      </c>
      <c r="F284" s="79">
        <f t="shared" si="57"/>
        <v>0</v>
      </c>
      <c r="G284" s="48">
        <f t="shared" si="57"/>
        <v>3700</v>
      </c>
      <c r="H284" s="79">
        <f t="shared" si="57"/>
        <v>0</v>
      </c>
      <c r="I284" s="85">
        <f t="shared" si="57"/>
        <v>3700</v>
      </c>
      <c r="J284" s="79">
        <f t="shared" si="58"/>
        <v>0</v>
      </c>
      <c r="K284" s="48">
        <f t="shared" si="58"/>
        <v>3700</v>
      </c>
      <c r="L284" s="48">
        <f t="shared" si="58"/>
        <v>3700</v>
      </c>
    </row>
    <row r="285" spans="1:12" ht="15" customHeight="1">
      <c r="A285" s="30" t="s">
        <v>6</v>
      </c>
      <c r="B285" s="130">
        <v>2216</v>
      </c>
      <c r="C285" s="51" t="s">
        <v>152</v>
      </c>
      <c r="D285" s="79">
        <f t="shared" ref="D285:L285" si="59">D283</f>
        <v>0</v>
      </c>
      <c r="E285" s="48">
        <f t="shared" si="59"/>
        <v>1711</v>
      </c>
      <c r="F285" s="79">
        <f t="shared" si="59"/>
        <v>0</v>
      </c>
      <c r="G285" s="48">
        <f t="shared" si="59"/>
        <v>3700</v>
      </c>
      <c r="H285" s="79">
        <f t="shared" si="59"/>
        <v>0</v>
      </c>
      <c r="I285" s="85">
        <f t="shared" si="59"/>
        <v>3700</v>
      </c>
      <c r="J285" s="79">
        <f t="shared" si="59"/>
        <v>0</v>
      </c>
      <c r="K285" s="48">
        <f>K283</f>
        <v>3700</v>
      </c>
      <c r="L285" s="48">
        <f t="shared" si="59"/>
        <v>3700</v>
      </c>
    </row>
    <row r="286" spans="1:12" ht="15" customHeight="1">
      <c r="A286" s="57" t="s">
        <v>6</v>
      </c>
      <c r="B286" s="133"/>
      <c r="C286" s="59" t="s">
        <v>14</v>
      </c>
      <c r="D286" s="48">
        <f t="shared" ref="D286:L286" si="60">D275+D230+D240+D285</f>
        <v>5500</v>
      </c>
      <c r="E286" s="48">
        <f t="shared" si="60"/>
        <v>2035498</v>
      </c>
      <c r="F286" s="48">
        <f t="shared" si="60"/>
        <v>82410</v>
      </c>
      <c r="G286" s="48">
        <f t="shared" si="60"/>
        <v>2422327</v>
      </c>
      <c r="H286" s="48">
        <f t="shared" si="60"/>
        <v>82410</v>
      </c>
      <c r="I286" s="48">
        <f t="shared" si="60"/>
        <v>2422327</v>
      </c>
      <c r="J286" s="102">
        <f t="shared" si="60"/>
        <v>130500</v>
      </c>
      <c r="K286" s="48">
        <f t="shared" si="60"/>
        <v>2717358</v>
      </c>
      <c r="L286" s="48">
        <f t="shared" si="60"/>
        <v>2847858</v>
      </c>
    </row>
    <row r="287" spans="1:12" ht="15" customHeight="1">
      <c r="A287" s="30"/>
      <c r="B287" s="121"/>
      <c r="C287" s="41"/>
      <c r="D287" s="37"/>
      <c r="E287" s="37"/>
      <c r="F287" s="37"/>
      <c r="G287" s="37"/>
      <c r="H287" s="37"/>
      <c r="I287" s="37"/>
      <c r="J287" s="37"/>
      <c r="K287" s="37"/>
      <c r="L287" s="37"/>
    </row>
    <row r="288" spans="1:12" ht="15" customHeight="1">
      <c r="A288" s="30"/>
      <c r="B288" s="121"/>
      <c r="C288" s="41" t="s">
        <v>142</v>
      </c>
      <c r="D288" s="37"/>
      <c r="E288" s="37"/>
      <c r="F288" s="37"/>
      <c r="G288" s="37"/>
      <c r="H288" s="37"/>
      <c r="I288" s="37"/>
      <c r="J288" s="37"/>
      <c r="K288" s="37"/>
      <c r="L288" s="37"/>
    </row>
    <row r="289" spans="1:12" ht="15" customHeight="1">
      <c r="A289" s="30" t="s">
        <v>15</v>
      </c>
      <c r="B289" s="126">
        <v>4055</v>
      </c>
      <c r="C289" s="51" t="s">
        <v>4</v>
      </c>
      <c r="D289" s="60"/>
      <c r="E289" s="60"/>
      <c r="F289" s="60"/>
      <c r="G289" s="60"/>
      <c r="H289" s="60"/>
      <c r="I289" s="60"/>
      <c r="J289" s="60"/>
      <c r="K289" s="60"/>
      <c r="L289" s="60"/>
    </row>
    <row r="290" spans="1:12" ht="15" customHeight="1">
      <c r="A290" s="30"/>
      <c r="B290" s="129">
        <v>0.20699999999999999</v>
      </c>
      <c r="C290" s="51" t="s">
        <v>192</v>
      </c>
      <c r="D290" s="60"/>
      <c r="E290" s="60"/>
      <c r="F290" s="60"/>
      <c r="G290" s="60"/>
      <c r="H290" s="60"/>
      <c r="I290" s="60"/>
      <c r="J290" s="60"/>
      <c r="K290" s="60"/>
      <c r="L290" s="60"/>
    </row>
    <row r="291" spans="1:12" ht="39.950000000000003" customHeight="1">
      <c r="A291" s="30"/>
      <c r="B291" s="115">
        <v>71</v>
      </c>
      <c r="C291" s="52" t="s">
        <v>208</v>
      </c>
      <c r="D291" s="82"/>
      <c r="E291" s="82"/>
      <c r="F291" s="82"/>
      <c r="G291" s="82"/>
      <c r="H291" s="82"/>
      <c r="I291" s="82"/>
      <c r="J291" s="82"/>
      <c r="K291" s="82"/>
      <c r="L291" s="82"/>
    </row>
    <row r="292" spans="1:12" ht="15" customHeight="1">
      <c r="A292" s="30"/>
      <c r="B292" s="115" t="s">
        <v>195</v>
      </c>
      <c r="C292" s="52" t="s">
        <v>194</v>
      </c>
      <c r="D292" s="63">
        <v>2208</v>
      </c>
      <c r="E292" s="75">
        <v>0</v>
      </c>
      <c r="F292" s="103">
        <v>22500</v>
      </c>
      <c r="G292" s="77">
        <v>0</v>
      </c>
      <c r="H292" s="103">
        <v>22500</v>
      </c>
      <c r="I292" s="77">
        <v>0</v>
      </c>
      <c r="J292" s="103">
        <f>22500+7500</f>
        <v>30000</v>
      </c>
      <c r="K292" s="77">
        <v>0</v>
      </c>
      <c r="L292" s="103">
        <f>SUM(J292:K292)</f>
        <v>30000</v>
      </c>
    </row>
    <row r="293" spans="1:12" ht="39.950000000000003" customHeight="1">
      <c r="A293" s="30" t="s">
        <v>6</v>
      </c>
      <c r="B293" s="115">
        <v>71</v>
      </c>
      <c r="C293" s="52" t="s">
        <v>208</v>
      </c>
      <c r="D293" s="103">
        <f t="shared" ref="D293:L293" si="61">D292</f>
        <v>2208</v>
      </c>
      <c r="E293" s="77">
        <f t="shared" si="61"/>
        <v>0</v>
      </c>
      <c r="F293" s="103">
        <f t="shared" si="61"/>
        <v>22500</v>
      </c>
      <c r="G293" s="77">
        <f t="shared" si="61"/>
        <v>0</v>
      </c>
      <c r="H293" s="103">
        <f t="shared" si="61"/>
        <v>22500</v>
      </c>
      <c r="I293" s="77">
        <f t="shared" si="61"/>
        <v>0</v>
      </c>
      <c r="J293" s="103">
        <f t="shared" si="61"/>
        <v>30000</v>
      </c>
      <c r="K293" s="77">
        <f>K292</f>
        <v>0</v>
      </c>
      <c r="L293" s="103">
        <f t="shared" si="61"/>
        <v>30000</v>
      </c>
    </row>
    <row r="294" spans="1:12" ht="15" customHeight="1">
      <c r="A294" s="30"/>
      <c r="B294" s="115"/>
      <c r="C294" s="52"/>
      <c r="D294" s="99"/>
      <c r="E294" s="78"/>
      <c r="F294" s="99"/>
      <c r="G294" s="78"/>
      <c r="H294" s="99"/>
      <c r="I294" s="78"/>
      <c r="J294" s="99"/>
      <c r="K294" s="78"/>
      <c r="L294" s="99"/>
    </row>
    <row r="295" spans="1:12" ht="65.099999999999994" customHeight="1">
      <c r="A295" s="30"/>
      <c r="B295" s="115">
        <v>72</v>
      </c>
      <c r="C295" s="52" t="s">
        <v>209</v>
      </c>
      <c r="D295" s="82"/>
      <c r="E295" s="82"/>
      <c r="F295" s="82"/>
      <c r="G295" s="82"/>
      <c r="H295" s="82"/>
      <c r="I295" s="82"/>
      <c r="J295" s="82"/>
      <c r="K295" s="81"/>
      <c r="L295" s="82"/>
    </row>
    <row r="296" spans="1:12" ht="15" customHeight="1">
      <c r="A296" s="30"/>
      <c r="B296" s="145" t="s">
        <v>197</v>
      </c>
      <c r="C296" s="146" t="s">
        <v>198</v>
      </c>
      <c r="D296" s="67">
        <v>0</v>
      </c>
      <c r="E296" s="78">
        <v>0</v>
      </c>
      <c r="F296" s="99">
        <v>10000</v>
      </c>
      <c r="G296" s="78">
        <v>0</v>
      </c>
      <c r="H296" s="99">
        <v>10000</v>
      </c>
      <c r="I296" s="78">
        <v>0</v>
      </c>
      <c r="J296" s="99">
        <f>10000+10000</f>
        <v>20000</v>
      </c>
      <c r="K296" s="78">
        <v>0</v>
      </c>
      <c r="L296" s="99">
        <f>SUM(J296:K296)</f>
        <v>20000</v>
      </c>
    </row>
    <row r="297" spans="1:12" ht="15" customHeight="1">
      <c r="A297" s="40"/>
      <c r="B297" s="147" t="s">
        <v>196</v>
      </c>
      <c r="C297" s="148" t="s">
        <v>184</v>
      </c>
      <c r="D297" s="63">
        <v>14043</v>
      </c>
      <c r="E297" s="77">
        <v>0</v>
      </c>
      <c r="F297" s="114">
        <v>27500</v>
      </c>
      <c r="G297" s="77">
        <v>0</v>
      </c>
      <c r="H297" s="103">
        <v>27500</v>
      </c>
      <c r="I297" s="77">
        <v>0</v>
      </c>
      <c r="J297" s="103">
        <f>27500+44600</f>
        <v>72100</v>
      </c>
      <c r="K297" s="77">
        <v>0</v>
      </c>
      <c r="L297" s="103">
        <f>SUM(J297:K297)</f>
        <v>72100</v>
      </c>
    </row>
    <row r="298" spans="1:12" ht="65.099999999999994" customHeight="1">
      <c r="A298" s="30" t="s">
        <v>6</v>
      </c>
      <c r="B298" s="145">
        <v>72</v>
      </c>
      <c r="C298" s="146" t="s">
        <v>193</v>
      </c>
      <c r="D298" s="103">
        <f t="shared" ref="D298:I298" si="62">SUM(D296:D297)</f>
        <v>14043</v>
      </c>
      <c r="E298" s="77">
        <f t="shared" si="62"/>
        <v>0</v>
      </c>
      <c r="F298" s="114">
        <f t="shared" si="62"/>
        <v>37500</v>
      </c>
      <c r="G298" s="77">
        <f t="shared" si="62"/>
        <v>0</v>
      </c>
      <c r="H298" s="114">
        <f t="shared" si="62"/>
        <v>37500</v>
      </c>
      <c r="I298" s="77">
        <f t="shared" si="62"/>
        <v>0</v>
      </c>
      <c r="J298" s="103">
        <f>SUM(J296:J297)</f>
        <v>92100</v>
      </c>
      <c r="K298" s="77">
        <f>SUM(K296:K297)</f>
        <v>0</v>
      </c>
      <c r="L298" s="103">
        <f>SUM(L296:L297)</f>
        <v>92100</v>
      </c>
    </row>
    <row r="299" spans="1:12" ht="15" customHeight="1">
      <c r="A299" s="30"/>
      <c r="B299" s="115"/>
      <c r="C299" s="52"/>
      <c r="D299" s="78"/>
      <c r="E299" s="78"/>
      <c r="F299" s="82"/>
      <c r="G299" s="82"/>
      <c r="H299" s="78"/>
      <c r="I299" s="78"/>
      <c r="J299" s="82"/>
      <c r="K299" s="81"/>
      <c r="L299" s="82"/>
    </row>
    <row r="300" spans="1:12" ht="27.95" customHeight="1">
      <c r="A300" s="30"/>
      <c r="B300" s="115">
        <v>73</v>
      </c>
      <c r="C300" s="52" t="s">
        <v>199</v>
      </c>
      <c r="D300" s="78"/>
      <c r="E300" s="78"/>
      <c r="F300" s="82"/>
      <c r="G300" s="82"/>
      <c r="H300" s="78"/>
      <c r="I300" s="78"/>
      <c r="J300" s="82"/>
      <c r="K300" s="81"/>
      <c r="L300" s="82"/>
    </row>
    <row r="301" spans="1:12" ht="15" customHeight="1">
      <c r="A301" s="35" t="s">
        <v>236</v>
      </c>
      <c r="B301" s="115" t="s">
        <v>200</v>
      </c>
      <c r="C301" s="52" t="s">
        <v>184</v>
      </c>
      <c r="D301" s="99">
        <v>27500</v>
      </c>
      <c r="E301" s="78">
        <v>0</v>
      </c>
      <c r="F301" s="82">
        <v>25000</v>
      </c>
      <c r="G301" s="78">
        <v>0</v>
      </c>
      <c r="H301" s="99">
        <v>25000</v>
      </c>
      <c r="I301" s="78">
        <v>0</v>
      </c>
      <c r="J301" s="99">
        <f>1380+3850</f>
        <v>5230</v>
      </c>
      <c r="K301" s="78">
        <v>0</v>
      </c>
      <c r="L301" s="99">
        <f>SUM(J301:K301)</f>
        <v>5230</v>
      </c>
    </row>
    <row r="302" spans="1:12" ht="15" customHeight="1">
      <c r="A302" s="30" t="s">
        <v>6</v>
      </c>
      <c r="B302" s="129">
        <v>0.20699999999999999</v>
      </c>
      <c r="C302" s="51" t="s">
        <v>192</v>
      </c>
      <c r="D302" s="102">
        <f t="shared" ref="D302:I302" si="63">D298+D293+D301</f>
        <v>43751</v>
      </c>
      <c r="E302" s="79">
        <f t="shared" si="63"/>
        <v>0</v>
      </c>
      <c r="F302" s="116">
        <f t="shared" si="63"/>
        <v>85000</v>
      </c>
      <c r="G302" s="79">
        <f t="shared" si="63"/>
        <v>0</v>
      </c>
      <c r="H302" s="102">
        <f t="shared" si="63"/>
        <v>85000</v>
      </c>
      <c r="I302" s="79">
        <f t="shared" si="63"/>
        <v>0</v>
      </c>
      <c r="J302" s="102">
        <f>J298+J293+J301</f>
        <v>127330</v>
      </c>
      <c r="K302" s="79">
        <f>K298+K293+K301</f>
        <v>0</v>
      </c>
      <c r="L302" s="102">
        <f>L298+L293+L301</f>
        <v>127330</v>
      </c>
    </row>
    <row r="303" spans="1:12" ht="15" customHeight="1">
      <c r="A303" s="30"/>
      <c r="B303" s="129"/>
      <c r="C303" s="51"/>
      <c r="D303" s="82"/>
      <c r="E303" s="82"/>
      <c r="F303" s="82"/>
      <c r="G303" s="82"/>
      <c r="H303" s="82"/>
      <c r="I303" s="82"/>
      <c r="J303" s="82"/>
      <c r="K303" s="81"/>
      <c r="L303" s="82"/>
    </row>
    <row r="304" spans="1:12" ht="15" customHeight="1">
      <c r="A304" s="14"/>
      <c r="B304" s="129">
        <v>0.21099999999999999</v>
      </c>
      <c r="C304" s="51" t="s">
        <v>144</v>
      </c>
      <c r="D304" s="82"/>
      <c r="E304" s="82"/>
      <c r="F304" s="82"/>
      <c r="G304" s="82"/>
      <c r="H304" s="82"/>
      <c r="I304" s="82"/>
      <c r="J304" s="82"/>
      <c r="K304" s="81"/>
      <c r="L304" s="82"/>
    </row>
    <row r="305" spans="1:12" ht="15" customHeight="1">
      <c r="A305" s="14"/>
      <c r="B305" s="115">
        <v>60</v>
      </c>
      <c r="C305" s="52" t="s">
        <v>143</v>
      </c>
      <c r="D305" s="82"/>
      <c r="E305" s="82"/>
      <c r="F305" s="82"/>
      <c r="G305" s="82"/>
      <c r="H305" s="82"/>
      <c r="I305" s="82"/>
      <c r="J305" s="82"/>
      <c r="K305" s="81"/>
      <c r="L305" s="82"/>
    </row>
    <row r="306" spans="1:12" ht="15" customHeight="1">
      <c r="A306" s="14"/>
      <c r="B306" s="117" t="s">
        <v>145</v>
      </c>
      <c r="C306" s="52" t="s">
        <v>146</v>
      </c>
      <c r="D306" s="54">
        <v>3499</v>
      </c>
      <c r="E306" s="67">
        <v>0</v>
      </c>
      <c r="F306" s="67">
        <v>0</v>
      </c>
      <c r="G306" s="67">
        <v>0</v>
      </c>
      <c r="H306" s="67">
        <v>0</v>
      </c>
      <c r="I306" s="67">
        <v>0</v>
      </c>
      <c r="J306" s="67">
        <v>0</v>
      </c>
      <c r="K306" s="67">
        <v>0</v>
      </c>
      <c r="L306" s="67">
        <f>SUM(J306:K306)</f>
        <v>0</v>
      </c>
    </row>
    <row r="307" spans="1:12" s="5" customFormat="1" ht="15" customHeight="1">
      <c r="A307" s="14"/>
      <c r="B307" s="115"/>
      <c r="C307" s="52"/>
      <c r="D307" s="62"/>
      <c r="E307" s="62"/>
      <c r="F307" s="62"/>
      <c r="G307" s="62"/>
      <c r="H307" s="62"/>
      <c r="I307" s="62"/>
      <c r="J307" s="62"/>
      <c r="K307" s="104"/>
      <c r="L307" s="62"/>
    </row>
    <row r="308" spans="1:12" s="5" customFormat="1" ht="15" customHeight="1">
      <c r="A308" s="14"/>
      <c r="B308" s="115">
        <v>61</v>
      </c>
      <c r="C308" s="52" t="s">
        <v>156</v>
      </c>
      <c r="D308" s="62"/>
      <c r="E308" s="62"/>
      <c r="F308" s="62"/>
      <c r="G308" s="62"/>
      <c r="H308" s="62"/>
      <c r="I308" s="62"/>
      <c r="J308" s="62"/>
      <c r="K308" s="104"/>
      <c r="L308" s="62"/>
    </row>
    <row r="309" spans="1:12" s="5" customFormat="1" ht="27.95" customHeight="1">
      <c r="A309" s="14"/>
      <c r="B309" s="115" t="s">
        <v>204</v>
      </c>
      <c r="C309" s="52" t="s">
        <v>205</v>
      </c>
      <c r="D309" s="67">
        <v>0</v>
      </c>
      <c r="E309" s="67">
        <v>0</v>
      </c>
      <c r="F309" s="54">
        <v>11500</v>
      </c>
      <c r="G309" s="67">
        <v>0</v>
      </c>
      <c r="H309" s="54">
        <v>11500</v>
      </c>
      <c r="I309" s="67">
        <v>0</v>
      </c>
      <c r="J309" s="54">
        <v>30000</v>
      </c>
      <c r="K309" s="67">
        <v>0</v>
      </c>
      <c r="L309" s="54">
        <f>SUM(J309:K309)</f>
        <v>30000</v>
      </c>
    </row>
    <row r="310" spans="1:12" s="5" customFormat="1" ht="27.95" customHeight="1">
      <c r="A310" s="14"/>
      <c r="B310" s="115" t="s">
        <v>160</v>
      </c>
      <c r="C310" s="52" t="s">
        <v>163</v>
      </c>
      <c r="D310" s="99">
        <v>1500</v>
      </c>
      <c r="E310" s="67">
        <v>0</v>
      </c>
      <c r="F310" s="54">
        <v>10000</v>
      </c>
      <c r="G310" s="67">
        <v>0</v>
      </c>
      <c r="H310" s="54">
        <v>10000</v>
      </c>
      <c r="I310" s="67">
        <v>0</v>
      </c>
      <c r="J310" s="54">
        <f>9600+1300</f>
        <v>10900</v>
      </c>
      <c r="K310" s="67">
        <v>0</v>
      </c>
      <c r="L310" s="54">
        <f>SUM(J310:K310)</f>
        <v>10900</v>
      </c>
    </row>
    <row r="311" spans="1:12" s="5" customFormat="1" ht="38.25">
      <c r="A311" s="14"/>
      <c r="B311" s="115" t="s">
        <v>190</v>
      </c>
      <c r="C311" s="52" t="s">
        <v>207</v>
      </c>
      <c r="D311" s="54">
        <v>8073</v>
      </c>
      <c r="E311" s="69">
        <v>0</v>
      </c>
      <c r="F311" s="54">
        <v>25000</v>
      </c>
      <c r="G311" s="67">
        <v>0</v>
      </c>
      <c r="H311" s="54">
        <v>25000</v>
      </c>
      <c r="I311" s="67">
        <v>0</v>
      </c>
      <c r="J311" s="54">
        <f>25000+26000</f>
        <v>51000</v>
      </c>
      <c r="K311" s="67">
        <v>0</v>
      </c>
      <c r="L311" s="54">
        <f>SUM(J311:K311)</f>
        <v>51000</v>
      </c>
    </row>
    <row r="312" spans="1:12" s="5" customFormat="1" ht="38.25">
      <c r="A312" s="14"/>
      <c r="B312" s="115" t="s">
        <v>191</v>
      </c>
      <c r="C312" s="52" t="s">
        <v>206</v>
      </c>
      <c r="D312" s="101">
        <v>11900</v>
      </c>
      <c r="E312" s="69">
        <v>0</v>
      </c>
      <c r="F312" s="63">
        <v>15000</v>
      </c>
      <c r="G312" s="75">
        <v>0</v>
      </c>
      <c r="H312" s="63">
        <v>15000</v>
      </c>
      <c r="I312" s="75">
        <v>0</v>
      </c>
      <c r="J312" s="63">
        <f>15000+43500</f>
        <v>58500</v>
      </c>
      <c r="K312" s="75">
        <v>0</v>
      </c>
      <c r="L312" s="63">
        <f>SUM(J312:K312)</f>
        <v>58500</v>
      </c>
    </row>
    <row r="313" spans="1:12" s="5" customFormat="1" ht="15" customHeight="1">
      <c r="A313" s="14" t="s">
        <v>6</v>
      </c>
      <c r="B313" s="115">
        <v>61</v>
      </c>
      <c r="C313" s="52" t="s">
        <v>156</v>
      </c>
      <c r="D313" s="55">
        <f t="shared" ref="D313:I313" si="64">SUM(D309:D312)</f>
        <v>21473</v>
      </c>
      <c r="E313" s="68">
        <f t="shared" si="64"/>
        <v>0</v>
      </c>
      <c r="F313" s="55">
        <f t="shared" si="64"/>
        <v>61500</v>
      </c>
      <c r="G313" s="68">
        <f t="shared" si="64"/>
        <v>0</v>
      </c>
      <c r="H313" s="55">
        <f t="shared" si="64"/>
        <v>61500</v>
      </c>
      <c r="I313" s="68">
        <f t="shared" si="64"/>
        <v>0</v>
      </c>
      <c r="J313" s="55">
        <f>SUM(J309:J312)</f>
        <v>150400</v>
      </c>
      <c r="K313" s="68">
        <f>SUM(K309:K312)</f>
        <v>0</v>
      </c>
      <c r="L313" s="55">
        <f>SUM(L309:L312)</f>
        <v>150400</v>
      </c>
    </row>
    <row r="314" spans="1:12" s="5" customFormat="1" ht="15" customHeight="1">
      <c r="A314" s="14" t="s">
        <v>6</v>
      </c>
      <c r="B314" s="115">
        <v>60</v>
      </c>
      <c r="C314" s="52" t="s">
        <v>143</v>
      </c>
      <c r="D314" s="63">
        <f t="shared" ref="D314:L314" si="65">D313+D306</f>
        <v>24972</v>
      </c>
      <c r="E314" s="75">
        <f t="shared" si="65"/>
        <v>0</v>
      </c>
      <c r="F314" s="63">
        <f t="shared" si="65"/>
        <v>61500</v>
      </c>
      <c r="G314" s="75">
        <f t="shared" si="65"/>
        <v>0</v>
      </c>
      <c r="H314" s="63">
        <f t="shared" si="65"/>
        <v>61500</v>
      </c>
      <c r="I314" s="75">
        <f t="shared" si="65"/>
        <v>0</v>
      </c>
      <c r="J314" s="63">
        <f t="shared" si="65"/>
        <v>150400</v>
      </c>
      <c r="K314" s="75">
        <f>K313+K306</f>
        <v>0</v>
      </c>
      <c r="L314" s="63">
        <f t="shared" si="65"/>
        <v>150400</v>
      </c>
    </row>
    <row r="315" spans="1:12" s="5" customFormat="1" ht="15" customHeight="1">
      <c r="A315" s="14" t="s">
        <v>6</v>
      </c>
      <c r="B315" s="129">
        <v>0.21099999999999999</v>
      </c>
      <c r="C315" s="51" t="s">
        <v>144</v>
      </c>
      <c r="D315" s="54">
        <f t="shared" ref="D315:L315" si="66">D314</f>
        <v>24972</v>
      </c>
      <c r="E315" s="67">
        <f t="shared" si="66"/>
        <v>0</v>
      </c>
      <c r="F315" s="54">
        <f t="shared" si="66"/>
        <v>61500</v>
      </c>
      <c r="G315" s="67">
        <f t="shared" si="66"/>
        <v>0</v>
      </c>
      <c r="H315" s="54">
        <f t="shared" si="66"/>
        <v>61500</v>
      </c>
      <c r="I315" s="67">
        <f t="shared" si="66"/>
        <v>0</v>
      </c>
      <c r="J315" s="54">
        <f t="shared" si="66"/>
        <v>150400</v>
      </c>
      <c r="K315" s="67">
        <f>K314</f>
        <v>0</v>
      </c>
      <c r="L315" s="54">
        <f t="shared" si="66"/>
        <v>150400</v>
      </c>
    </row>
    <row r="316" spans="1:12" s="5" customFormat="1" ht="15" customHeight="1">
      <c r="A316" s="83" t="s">
        <v>6</v>
      </c>
      <c r="B316" s="143">
        <v>4055</v>
      </c>
      <c r="C316" s="144" t="s">
        <v>4</v>
      </c>
      <c r="D316" s="55">
        <f t="shared" ref="D316:L316" si="67">D315+D302</f>
        <v>68723</v>
      </c>
      <c r="E316" s="68">
        <f t="shared" si="67"/>
        <v>0</v>
      </c>
      <c r="F316" s="55">
        <f t="shared" si="67"/>
        <v>146500</v>
      </c>
      <c r="G316" s="68">
        <f t="shared" si="67"/>
        <v>0</v>
      </c>
      <c r="H316" s="55">
        <f t="shared" si="67"/>
        <v>146500</v>
      </c>
      <c r="I316" s="68">
        <f t="shared" si="67"/>
        <v>0</v>
      </c>
      <c r="J316" s="55">
        <f t="shared" si="67"/>
        <v>277730</v>
      </c>
      <c r="K316" s="68">
        <f>K315+K302</f>
        <v>0</v>
      </c>
      <c r="L316" s="55">
        <f t="shared" si="67"/>
        <v>277730</v>
      </c>
    </row>
    <row r="317" spans="1:12" s="5" customFormat="1">
      <c r="A317" s="14"/>
      <c r="B317" s="126"/>
      <c r="C317" s="51"/>
      <c r="D317" s="54"/>
      <c r="E317" s="67"/>
      <c r="F317" s="54"/>
      <c r="G317" s="67"/>
      <c r="H317" s="54"/>
      <c r="I317" s="67"/>
      <c r="J317" s="54"/>
      <c r="K317" s="67"/>
      <c r="L317" s="54"/>
    </row>
    <row r="318" spans="1:12" s="5" customFormat="1">
      <c r="A318" s="49" t="s">
        <v>15</v>
      </c>
      <c r="B318" s="130">
        <v>4059</v>
      </c>
      <c r="C318" s="51" t="s">
        <v>148</v>
      </c>
      <c r="D318" s="62"/>
      <c r="E318" s="62"/>
      <c r="F318" s="62"/>
      <c r="G318" s="62"/>
      <c r="H318" s="62"/>
      <c r="I318" s="62"/>
      <c r="J318" s="62"/>
      <c r="K318" s="104"/>
      <c r="L318" s="62"/>
    </row>
    <row r="319" spans="1:12" s="5" customFormat="1">
      <c r="A319" s="14"/>
      <c r="B319" s="134">
        <v>60</v>
      </c>
      <c r="C319" s="52" t="s">
        <v>149</v>
      </c>
      <c r="D319" s="62"/>
      <c r="E319" s="62"/>
      <c r="F319" s="62"/>
      <c r="G319" s="62"/>
      <c r="H319" s="62"/>
      <c r="I319" s="62"/>
      <c r="J319" s="62"/>
      <c r="K319" s="104"/>
      <c r="L319" s="62"/>
    </row>
    <row r="320" spans="1:12" s="5" customFormat="1">
      <c r="A320" s="14"/>
      <c r="B320" s="135">
        <v>60.051000000000002</v>
      </c>
      <c r="C320" s="51" t="s">
        <v>143</v>
      </c>
      <c r="D320" s="62"/>
      <c r="E320" s="62"/>
      <c r="F320" s="62"/>
      <c r="G320" s="62"/>
      <c r="H320" s="62"/>
      <c r="I320" s="62"/>
      <c r="J320" s="62"/>
      <c r="K320" s="104"/>
      <c r="L320" s="62"/>
    </row>
    <row r="321" spans="1:12" s="5" customFormat="1">
      <c r="A321" s="14"/>
      <c r="B321" s="115">
        <v>44</v>
      </c>
      <c r="C321" s="52" t="s">
        <v>150</v>
      </c>
      <c r="D321" s="62"/>
      <c r="E321" s="62"/>
      <c r="F321" s="62"/>
      <c r="G321" s="62"/>
      <c r="H321" s="62"/>
      <c r="I321" s="62"/>
      <c r="J321" s="62"/>
      <c r="K321" s="104"/>
      <c r="L321" s="62"/>
    </row>
    <row r="322" spans="1:12" s="5" customFormat="1">
      <c r="A322" s="14"/>
      <c r="B322" s="115" t="s">
        <v>151</v>
      </c>
      <c r="C322" s="52" t="s">
        <v>173</v>
      </c>
      <c r="D322" s="69">
        <v>0</v>
      </c>
      <c r="E322" s="69">
        <v>0</v>
      </c>
      <c r="F322" s="54">
        <v>6120</v>
      </c>
      <c r="G322" s="67">
        <v>0</v>
      </c>
      <c r="H322" s="54">
        <v>6120</v>
      </c>
      <c r="I322" s="67">
        <v>0</v>
      </c>
      <c r="J322" s="101">
        <v>20000</v>
      </c>
      <c r="K322" s="67">
        <v>0</v>
      </c>
      <c r="L322" s="54">
        <f>SUM(J322:K322)</f>
        <v>20000</v>
      </c>
    </row>
    <row r="323" spans="1:12" s="5" customFormat="1">
      <c r="A323" s="14" t="s">
        <v>6</v>
      </c>
      <c r="B323" s="135">
        <v>60.051000000000002</v>
      </c>
      <c r="C323" s="51" t="s">
        <v>143</v>
      </c>
      <c r="D323" s="68">
        <f t="shared" ref="D323:L325" si="68">D322</f>
        <v>0</v>
      </c>
      <c r="E323" s="68">
        <f t="shared" si="68"/>
        <v>0</v>
      </c>
      <c r="F323" s="55">
        <f t="shared" si="68"/>
        <v>6120</v>
      </c>
      <c r="G323" s="68">
        <f t="shared" si="68"/>
        <v>0</v>
      </c>
      <c r="H323" s="55">
        <f t="shared" si="68"/>
        <v>6120</v>
      </c>
      <c r="I323" s="68">
        <f t="shared" si="68"/>
        <v>0</v>
      </c>
      <c r="J323" s="55">
        <f t="shared" si="68"/>
        <v>20000</v>
      </c>
      <c r="K323" s="68">
        <f>K322</f>
        <v>0</v>
      </c>
      <c r="L323" s="55">
        <f t="shared" si="68"/>
        <v>20000</v>
      </c>
    </row>
    <row r="324" spans="1:12" s="5" customFormat="1">
      <c r="A324" s="14" t="s">
        <v>6</v>
      </c>
      <c r="B324" s="134">
        <v>60</v>
      </c>
      <c r="C324" s="52" t="s">
        <v>149</v>
      </c>
      <c r="D324" s="69">
        <f t="shared" si="68"/>
        <v>0</v>
      </c>
      <c r="E324" s="69">
        <f t="shared" si="68"/>
        <v>0</v>
      </c>
      <c r="F324" s="101">
        <f t="shared" si="68"/>
        <v>6120</v>
      </c>
      <c r="G324" s="69">
        <f t="shared" si="68"/>
        <v>0</v>
      </c>
      <c r="H324" s="101">
        <f t="shared" si="68"/>
        <v>6120</v>
      </c>
      <c r="I324" s="69">
        <f t="shared" si="68"/>
        <v>0</v>
      </c>
      <c r="J324" s="101">
        <f t="shared" si="68"/>
        <v>20000</v>
      </c>
      <c r="K324" s="69">
        <f>K323</f>
        <v>0</v>
      </c>
      <c r="L324" s="101">
        <f t="shared" si="68"/>
        <v>20000</v>
      </c>
    </row>
    <row r="325" spans="1:12" s="5" customFormat="1">
      <c r="A325" s="14" t="s">
        <v>6</v>
      </c>
      <c r="B325" s="136">
        <v>4059</v>
      </c>
      <c r="C325" s="64" t="s">
        <v>148</v>
      </c>
      <c r="D325" s="68">
        <f t="shared" si="68"/>
        <v>0</v>
      </c>
      <c r="E325" s="68">
        <f t="shared" si="68"/>
        <v>0</v>
      </c>
      <c r="F325" s="55">
        <f t="shared" si="68"/>
        <v>6120</v>
      </c>
      <c r="G325" s="68">
        <f t="shared" si="68"/>
        <v>0</v>
      </c>
      <c r="H325" s="55">
        <f t="shared" si="68"/>
        <v>6120</v>
      </c>
      <c r="I325" s="68">
        <f t="shared" si="68"/>
        <v>0</v>
      </c>
      <c r="J325" s="55">
        <f t="shared" si="68"/>
        <v>20000</v>
      </c>
      <c r="K325" s="68">
        <f>K324</f>
        <v>0</v>
      </c>
      <c r="L325" s="55">
        <f t="shared" si="68"/>
        <v>20000</v>
      </c>
    </row>
    <row r="326" spans="1:12" s="5" customFormat="1">
      <c r="A326" s="57" t="s">
        <v>6</v>
      </c>
      <c r="B326" s="137"/>
      <c r="C326" s="58" t="s">
        <v>142</v>
      </c>
      <c r="D326" s="102">
        <f t="shared" ref="D326:L326" si="69">D316+D325</f>
        <v>68723</v>
      </c>
      <c r="E326" s="79">
        <f t="shared" si="69"/>
        <v>0</v>
      </c>
      <c r="F326" s="102">
        <f t="shared" si="69"/>
        <v>152620</v>
      </c>
      <c r="G326" s="79">
        <f t="shared" si="69"/>
        <v>0</v>
      </c>
      <c r="H326" s="102">
        <f t="shared" si="69"/>
        <v>152620</v>
      </c>
      <c r="I326" s="79">
        <f t="shared" si="69"/>
        <v>0</v>
      </c>
      <c r="J326" s="102">
        <f t="shared" si="69"/>
        <v>297730</v>
      </c>
      <c r="K326" s="79">
        <f>K316+K325</f>
        <v>0</v>
      </c>
      <c r="L326" s="102">
        <f t="shared" si="69"/>
        <v>297730</v>
      </c>
    </row>
    <row r="327" spans="1:12" s="5" customFormat="1">
      <c r="A327" s="57" t="s">
        <v>6</v>
      </c>
      <c r="B327" s="133"/>
      <c r="C327" s="58" t="s">
        <v>7</v>
      </c>
      <c r="D327" s="42">
        <f t="shared" ref="D327:L327" si="70">D326+D286</f>
        <v>74223</v>
      </c>
      <c r="E327" s="42">
        <f t="shared" si="70"/>
        <v>2035498</v>
      </c>
      <c r="F327" s="42">
        <f t="shared" si="70"/>
        <v>235030</v>
      </c>
      <c r="G327" s="42">
        <f t="shared" si="70"/>
        <v>2422327</v>
      </c>
      <c r="H327" s="42">
        <f t="shared" si="70"/>
        <v>235030</v>
      </c>
      <c r="I327" s="42">
        <f t="shared" si="70"/>
        <v>2422327</v>
      </c>
      <c r="J327" s="103">
        <f t="shared" si="70"/>
        <v>428230</v>
      </c>
      <c r="K327" s="42">
        <f>K326+K286</f>
        <v>2717358</v>
      </c>
      <c r="L327" s="42">
        <f t="shared" si="70"/>
        <v>3145588</v>
      </c>
    </row>
    <row r="328" spans="1:12" s="5" customFormat="1">
      <c r="A328" s="30"/>
      <c r="B328" s="121"/>
      <c r="C328" s="86"/>
      <c r="D328" s="37"/>
      <c r="E328" s="37"/>
      <c r="F328" s="37"/>
      <c r="G328" s="62"/>
      <c r="H328" s="37"/>
      <c r="I328" s="37"/>
      <c r="J328" s="37"/>
      <c r="K328" s="62"/>
      <c r="L328" s="62"/>
    </row>
    <row r="329" spans="1:12" ht="25.5">
      <c r="A329" s="30" t="s">
        <v>213</v>
      </c>
      <c r="B329" s="35">
        <v>2055</v>
      </c>
      <c r="C329" s="50" t="s">
        <v>220</v>
      </c>
      <c r="D329" s="69">
        <v>0</v>
      </c>
      <c r="E329" s="100">
        <v>625</v>
      </c>
      <c r="F329" s="69">
        <v>0</v>
      </c>
      <c r="G329" s="69">
        <v>0</v>
      </c>
      <c r="H329" s="69">
        <v>0</v>
      </c>
      <c r="I329" s="69">
        <v>0</v>
      </c>
      <c r="J329" s="69">
        <v>0</v>
      </c>
      <c r="K329" s="69">
        <v>0</v>
      </c>
      <c r="L329" s="69">
        <v>0</v>
      </c>
    </row>
    <row r="330" spans="1:12">
      <c r="A330" s="30"/>
      <c r="B330" s="35"/>
      <c r="C330" s="50"/>
      <c r="D330" s="73"/>
      <c r="E330" s="100"/>
      <c r="F330" s="73"/>
      <c r="G330" s="73"/>
      <c r="H330" s="74"/>
      <c r="I330" s="74"/>
      <c r="J330" s="74"/>
      <c r="K330" s="74"/>
      <c r="L330" s="73"/>
    </row>
    <row r="331" spans="1:12">
      <c r="A331" s="30" t="s">
        <v>237</v>
      </c>
      <c r="B331" s="35" t="s">
        <v>236</v>
      </c>
      <c r="C331" s="50" t="s">
        <v>238</v>
      </c>
      <c r="D331" s="73"/>
      <c r="E331" s="100"/>
      <c r="F331" s="73"/>
      <c r="G331" s="73"/>
      <c r="H331" s="74"/>
      <c r="I331" s="74"/>
      <c r="J331" s="149">
        <v>1380</v>
      </c>
      <c r="K331" s="74"/>
      <c r="L331" s="73"/>
    </row>
    <row r="332" spans="1:12">
      <c r="A332" s="65"/>
      <c r="B332" s="138"/>
      <c r="C332" s="65"/>
      <c r="D332" s="87"/>
      <c r="E332" s="66"/>
      <c r="F332" s="88"/>
      <c r="G332" s="88"/>
      <c r="H332" s="88"/>
      <c r="I332" s="88"/>
      <c r="J332" s="93"/>
      <c r="K332" s="93"/>
      <c r="L332" s="93"/>
    </row>
  </sheetData>
  <autoFilter ref="A18:L332"/>
  <mergeCells count="10">
    <mergeCell ref="A1:L1"/>
    <mergeCell ref="A2:L2"/>
    <mergeCell ref="H17:I17"/>
    <mergeCell ref="J16:L16"/>
    <mergeCell ref="J17:L17"/>
    <mergeCell ref="D17:E17"/>
    <mergeCell ref="F17:G17"/>
    <mergeCell ref="D16:E16"/>
    <mergeCell ref="F16:G16"/>
    <mergeCell ref="H16:I16"/>
  </mergeCells>
  <phoneticPr fontId="2" type="noConversion"/>
  <printOptions horizontalCentered="1"/>
  <pageMargins left="0.74803149606299202" right="0.39370078740157499" top="0.74803149606299202" bottom="0.90551181102362199" header="0.511811023622047" footer="0.59055118110236204"/>
  <pageSetup paperSize="9" firstPageNumber="12" orientation="landscape" blackAndWhite="1" useFirstPageNumber="1" r:id="rId1"/>
  <headerFooter alignWithMargins="0">
    <oddHeader xml:space="preserve">&amp;C   </oddHeader>
    <oddFooter>&amp;C&amp;"Times New Roman,Bold"   Vol-III     -   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9</vt:i4>
      </vt:variant>
    </vt:vector>
  </HeadingPairs>
  <TitlesOfParts>
    <vt:vector size="10" baseType="lpstr">
      <vt:lpstr>dem30</vt:lpstr>
      <vt:lpstr>'dem30'!fire</vt:lpstr>
      <vt:lpstr>'dem30'!np</vt:lpstr>
      <vt:lpstr>'dem30'!oas</vt:lpstr>
      <vt:lpstr>'dem30'!Police</vt:lpstr>
      <vt:lpstr>'dem30'!policecap</vt:lpstr>
      <vt:lpstr>'dem30'!Print_Area</vt:lpstr>
      <vt:lpstr>'dem30'!Print_Titles</vt:lpstr>
      <vt:lpstr>'dem30'!pw</vt:lpstr>
      <vt:lpstr>'dem30'!voted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lenovo</cp:lastModifiedBy>
  <cp:lastPrinted>2014-06-14T06:36:59Z</cp:lastPrinted>
  <dcterms:created xsi:type="dcterms:W3CDTF">2004-06-02T16:23:33Z</dcterms:created>
  <dcterms:modified xsi:type="dcterms:W3CDTF">2014-06-16T06:07:57Z</dcterms:modified>
</cp:coreProperties>
</file>