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15" yWindow="105" windowWidth="9720" windowHeight="7320"/>
  </bookViews>
  <sheets>
    <sheet name="dem43" sheetId="4" r:id="rId1"/>
    <sheet name="summaryp" sheetId="11" r:id="rId2"/>
    <sheet name="summarynp" sheetId="12" r:id="rId3"/>
  </sheets>
  <definedNames>
    <definedName name="_xlnm._FilterDatabase" localSheetId="0" hidden="1">'dem43'!$A$18:$L$235</definedName>
    <definedName name="_xlnm._FilterDatabase" localSheetId="1" hidden="1">summaryp!$A$5:$Q$24</definedName>
    <definedName name="_Regression_Int" localSheetId="0" hidden="1">1</definedName>
    <definedName name="ah" localSheetId="0">'dem43'!#REF!</definedName>
    <definedName name="are" localSheetId="0">'dem43'!#REF!</definedName>
    <definedName name="cad" localSheetId="0">'dem43'!#REF!</definedName>
    <definedName name="CH" localSheetId="0">'dem43'!#REF!</definedName>
    <definedName name="compen" localSheetId="0">'dem43'!$D$233:$L$233</definedName>
    <definedName name="coop" localSheetId="0">'dem43'!#REF!</definedName>
    <definedName name="dd" localSheetId="0">'dem43'!#REF!</definedName>
    <definedName name="edu" localSheetId="0">'dem43'!$D$94:$L$94</definedName>
    <definedName name="election" localSheetId="0">'dem43'!$D$48:$L$48</definedName>
    <definedName name="fish" localSheetId="0">'dem43'!#REF!</definedName>
    <definedName name="flood" localSheetId="0">'dem43'!#REF!</definedName>
    <definedName name="forest" localSheetId="0">'dem43'!#REF!</definedName>
    <definedName name="housing" localSheetId="0">'dem43'!#REF!</definedName>
    <definedName name="housingcap" localSheetId="0">'dem43'!#REF!</definedName>
    <definedName name="ind" localSheetId="0">'dem43'!#REF!</definedName>
    <definedName name="labour" localSheetId="0">'dem43'!#REF!</definedName>
    <definedName name="lr" localSheetId="0">'dem43'!#REF!</definedName>
    <definedName name="med" localSheetId="0">'dem43'!#REF!</definedName>
    <definedName name="mi" localSheetId="0">'dem43'!#REF!</definedName>
    <definedName name="ncse" localSheetId="0">'dem43'!#REF!</definedName>
    <definedName name="np" localSheetId="0">'dem43'!#REF!</definedName>
    <definedName name="nutrition" localSheetId="0">'dem43'!#REF!</definedName>
    <definedName name="oap" localSheetId="0">'dem43'!#REF!</definedName>
    <definedName name="ordp" localSheetId="0">'dem43'!$D$171:$L$171</definedName>
    <definedName name="ordpcap" localSheetId="0">'dem43'!#REF!</definedName>
    <definedName name="ordprec" localSheetId="0">'dem43'!#REF!</definedName>
    <definedName name="power" localSheetId="0">'dem43'!#REF!</definedName>
    <definedName name="_xlnm.Print_Area" localSheetId="0">'dem43'!$A$1:$L$235</definedName>
    <definedName name="_xlnm.Print_Area" localSheetId="2">summarynp!$A$1:$Q$27</definedName>
    <definedName name="_xlnm.Print_Area" localSheetId="1">summaryp!$A$1:$Q$27</definedName>
    <definedName name="_xlnm.Print_Titles" localSheetId="0">'dem43'!$14:$17</definedName>
    <definedName name="_xlnm.Print_Titles" localSheetId="1">summaryp!$5:$7</definedName>
    <definedName name="rb" localSheetId="0">'dem43'!#REF!</definedName>
    <definedName name="rbcap" localSheetId="0">'dem43'!#REF!</definedName>
    <definedName name="rbrec" localSheetId="0">'dem43'!#REF!</definedName>
    <definedName name="re" localSheetId="0">'dem43'!#REF!</definedName>
    <definedName name="revise" localSheetId="0">'dem43'!#REF!</definedName>
    <definedName name="roads" localSheetId="0">'dem43'!#REF!</definedName>
    <definedName name="ruralEmp" localSheetId="0">'dem43'!#REF!</definedName>
    <definedName name="sc" localSheetId="0">'dem43'!#REF!</definedName>
    <definedName name="scst" localSheetId="0">'dem43'!#REF!</definedName>
    <definedName name="spfrd" localSheetId="0">'dem43'!#REF!</definedName>
    <definedName name="sports" localSheetId="0">'dem43'!#REF!</definedName>
    <definedName name="spprg" localSheetId="0">'dem43'!#REF!</definedName>
    <definedName name="spProg" localSheetId="0">'dem43'!#REF!</definedName>
    <definedName name="sss" localSheetId="0">'dem43'!#REF!</definedName>
    <definedName name="ssw" localSheetId="0">'dem43'!#REF!</definedName>
    <definedName name="summary" localSheetId="0">'dem43'!#REF!</definedName>
    <definedName name="swc" localSheetId="0">'dem43'!#REF!</definedName>
    <definedName name="tourism" localSheetId="0">'dem43'!#REF!</definedName>
    <definedName name="Voted" localSheetId="0">'dem43'!$E$12:$G$12</definedName>
    <definedName name="vsi" localSheetId="0">'dem43'!#REF!</definedName>
    <definedName name="water" localSheetId="0">'dem43'!#REF!</definedName>
    <definedName name="Z_239EE218_578E_4317_BEED_14D5D7089E27_.wvu.Cols" localSheetId="0" hidden="1">'dem43'!#REF!</definedName>
    <definedName name="Z_239EE218_578E_4317_BEED_14D5D7089E27_.wvu.FilterData" localSheetId="0" hidden="1">'dem43'!$A$1:$L$19</definedName>
    <definedName name="Z_239EE218_578E_4317_BEED_14D5D7089E27_.wvu.PrintArea" localSheetId="0" hidden="1">'dem43'!$A$1:$L$19</definedName>
    <definedName name="Z_239EE218_578E_4317_BEED_14D5D7089E27_.wvu.PrintTitles" localSheetId="0" hidden="1">'dem43'!$14:$17</definedName>
    <definedName name="Z_302A3EA3_AE96_11D5_A646_0050BA3D7AFD_.wvu.Cols" localSheetId="0" hidden="1">'dem43'!#REF!</definedName>
    <definedName name="Z_302A3EA3_AE96_11D5_A646_0050BA3D7AFD_.wvu.FilterData" localSheetId="0" hidden="1">'dem43'!$A$1:$L$19</definedName>
    <definedName name="Z_302A3EA3_AE96_11D5_A646_0050BA3D7AFD_.wvu.PrintArea" localSheetId="0" hidden="1">'dem43'!$A$1:$L$19</definedName>
    <definedName name="Z_302A3EA3_AE96_11D5_A646_0050BA3D7AFD_.wvu.PrintTitles" localSheetId="0" hidden="1">'dem43'!$14:$17</definedName>
    <definedName name="Z_36DBA021_0ECB_11D4_8064_004005726899_.wvu.Cols" localSheetId="0" hidden="1">'dem43'!#REF!</definedName>
    <definedName name="Z_36DBA021_0ECB_11D4_8064_004005726899_.wvu.FilterData" localSheetId="0" hidden="1">'dem43'!$C$19:$C$19</definedName>
    <definedName name="Z_36DBA021_0ECB_11D4_8064_004005726899_.wvu.PrintTitles" localSheetId="0" hidden="1">'dem43'!$14:$17</definedName>
    <definedName name="Z_93EBE921_AE91_11D5_8685_004005726899_.wvu.Cols" localSheetId="0" hidden="1">'dem43'!#REF!</definedName>
    <definedName name="Z_93EBE921_AE91_11D5_8685_004005726899_.wvu.FilterData" localSheetId="0" hidden="1">'dem43'!$C$19:$C$19</definedName>
    <definedName name="Z_93EBE921_AE91_11D5_8685_004005726899_.wvu.PrintArea" localSheetId="0" hidden="1">'dem43'!$A$1:$L$19</definedName>
    <definedName name="Z_93EBE921_AE91_11D5_8685_004005726899_.wvu.PrintTitles" localSheetId="0" hidden="1">'dem43'!$14:$17</definedName>
    <definedName name="Z_94DA79C1_0FDE_11D5_9579_000021DAEEA2_.wvu.Cols" localSheetId="0" hidden="1">'dem43'!#REF!</definedName>
    <definedName name="Z_94DA79C1_0FDE_11D5_9579_000021DAEEA2_.wvu.FilterData" localSheetId="0" hidden="1">'dem43'!$C$19:$C$19</definedName>
    <definedName name="Z_94DA79C1_0FDE_11D5_9579_000021DAEEA2_.wvu.PrintArea" localSheetId="0" hidden="1">'dem43'!$A$1:$L$19</definedName>
    <definedName name="Z_94DA79C1_0FDE_11D5_9579_000021DAEEA2_.wvu.PrintTitles" localSheetId="0" hidden="1">'dem43'!$14:$17</definedName>
    <definedName name="Z_B4CB0970_161F_11D5_8064_004005726899_.wvu.FilterData" localSheetId="0" hidden="1">'dem43'!$C$19:$C$19</definedName>
    <definedName name="Z_B4CB0976_161F_11D5_8064_004005726899_.wvu.FilterData" localSheetId="0" hidden="1">'dem43'!$C$19:$C$19</definedName>
    <definedName name="Z_B4CB0978_161F_11D5_8064_004005726899_.wvu.FilterData" localSheetId="0" hidden="1">'dem43'!$C$19:$C$19</definedName>
    <definedName name="Z_B4CB099E_161F_11D5_8064_004005726899_.wvu.FilterData" localSheetId="0" hidden="1">'dem43'!$C$19:$C$19</definedName>
    <definedName name="Z_C868F8C3_16D7_11D5_A68D_81D6213F5331_.wvu.Cols" localSheetId="0" hidden="1">'dem43'!#REF!</definedName>
    <definedName name="Z_C868F8C3_16D7_11D5_A68D_81D6213F5331_.wvu.FilterData" localSheetId="0" hidden="1">'dem43'!$C$19:$C$19</definedName>
    <definedName name="Z_C868F8C3_16D7_11D5_A68D_81D6213F5331_.wvu.PrintTitles" localSheetId="0" hidden="1">'dem43'!$14:$17</definedName>
    <definedName name="Z_E5DF37BD_125C_11D5_8DC4_D0F5D88B3549_.wvu.Cols" localSheetId="0" hidden="1">'dem43'!#REF!</definedName>
    <definedName name="Z_E5DF37BD_125C_11D5_8DC4_D0F5D88B3549_.wvu.FilterData" localSheetId="0" hidden="1">'dem43'!$C$19:$C$19</definedName>
    <definedName name="Z_E5DF37BD_125C_11D5_8DC4_D0F5D88B3549_.wvu.PrintArea" localSheetId="0" hidden="1">'dem43'!$A$1:$L$19</definedName>
    <definedName name="Z_E5DF37BD_125C_11D5_8DC4_D0F5D88B3549_.wvu.PrintTitles" localSheetId="0" hidden="1">'dem43'!$14:$17</definedName>
    <definedName name="Z_ED6647A4_1622_11D5_96DF_000021E43CDF_.wvu.PrintArea" localSheetId="0" hidden="1">'dem43'!$A$1:$L$19</definedName>
    <definedName name="Z_F8ADACC1_164E_11D6_B603_000021DAEEA2_.wvu.Cols" localSheetId="0" hidden="1">'dem43'!#REF!</definedName>
    <definedName name="Z_F8ADACC1_164E_11D6_B603_000021DAEEA2_.wvu.FilterData" localSheetId="0" hidden="1">'dem43'!$C$19:$C$19</definedName>
    <definedName name="Z_F8ADACC1_164E_11D6_B603_000021DAEEA2_.wvu.PrintArea" localSheetId="0" hidden="1">'dem43'!$A$1:$L$19</definedName>
    <definedName name="Z_F8ADACC1_164E_11D6_B603_000021DAEEA2_.wvu.PrintTitles" localSheetId="0" hidden="1">'dem43'!$14:$17</definedName>
  </definedNames>
  <calcPr calcId="124519"/>
</workbook>
</file>

<file path=xl/calcChain.xml><?xml version="1.0" encoding="utf-8"?>
<calcChain xmlns="http://schemas.openxmlformats.org/spreadsheetml/2006/main">
  <c r="K18" i="11"/>
  <c r="J18"/>
  <c r="L24" i="12"/>
  <c r="M22"/>
  <c r="N22"/>
  <c r="P22"/>
  <c r="M23"/>
  <c r="N23"/>
  <c r="O23"/>
  <c r="I23"/>
  <c r="H23"/>
  <c r="K22"/>
  <c r="J22"/>
  <c r="H22"/>
  <c r="P21"/>
  <c r="M21"/>
  <c r="M20"/>
  <c r="N20"/>
  <c r="O20"/>
  <c r="O19"/>
  <c r="N19"/>
  <c r="J18"/>
  <c r="I18"/>
  <c r="Q24"/>
  <c r="D161" i="4" l="1"/>
  <c r="E161"/>
  <c r="E162" s="1"/>
  <c r="F161"/>
  <c r="F162" s="1"/>
  <c r="G161"/>
  <c r="H161"/>
  <c r="I161"/>
  <c r="I162" s="1"/>
  <c r="K161"/>
  <c r="K162" s="1"/>
  <c r="J161"/>
  <c r="J162" s="1"/>
  <c r="L229"/>
  <c r="L228"/>
  <c r="L224"/>
  <c r="L223"/>
  <c r="L217"/>
  <c r="L211"/>
  <c r="L205"/>
  <c r="L204"/>
  <c r="L199"/>
  <c r="L198"/>
  <c r="L194"/>
  <c r="L193"/>
  <c r="L189"/>
  <c r="L188"/>
  <c r="L183"/>
  <c r="L182"/>
  <c r="L177"/>
  <c r="L176"/>
  <c r="L168"/>
  <c r="L166"/>
  <c r="L160"/>
  <c r="L159"/>
  <c r="L161" s="1"/>
  <c r="L158"/>
  <c r="L157"/>
  <c r="L151"/>
  <c r="L150"/>
  <c r="L149"/>
  <c r="L145"/>
  <c r="L144"/>
  <c r="L143"/>
  <c r="L139"/>
  <c r="L138"/>
  <c r="L137"/>
  <c r="L133"/>
  <c r="L132"/>
  <c r="L131"/>
  <c r="L127"/>
  <c r="L126"/>
  <c r="L125"/>
  <c r="L121"/>
  <c r="L120"/>
  <c r="L119"/>
  <c r="L115"/>
  <c r="L114"/>
  <c r="L113"/>
  <c r="L109"/>
  <c r="L108"/>
  <c r="L107"/>
  <c r="L103"/>
  <c r="L102"/>
  <c r="L101"/>
  <c r="L100"/>
  <c r="L99"/>
  <c r="L90"/>
  <c r="L86"/>
  <c r="L82"/>
  <c r="L78"/>
  <c r="L72"/>
  <c r="L68"/>
  <c r="L64"/>
  <c r="L60"/>
  <c r="L54"/>
  <c r="L45"/>
  <c r="L44"/>
  <c r="L40"/>
  <c r="L39"/>
  <c r="L33"/>
  <c r="L32"/>
  <c r="L31"/>
  <c r="L25"/>
  <c r="L24"/>
  <c r="L23"/>
  <c r="D169"/>
  <c r="E169"/>
  <c r="F169"/>
  <c r="G169"/>
  <c r="H169"/>
  <c r="I169"/>
  <c r="K169"/>
  <c r="G162"/>
  <c r="H162"/>
  <c r="J167"/>
  <c r="J169" s="1"/>
  <c r="L167" l="1"/>
  <c r="N24" i="12"/>
  <c r="M24"/>
  <c r="D230" i="4"/>
  <c r="E230"/>
  <c r="F230"/>
  <c r="G230"/>
  <c r="H230"/>
  <c r="I230"/>
  <c r="J230"/>
  <c r="K230"/>
  <c r="D225"/>
  <c r="E225"/>
  <c r="F225"/>
  <c r="G225"/>
  <c r="H225"/>
  <c r="I225"/>
  <c r="J225"/>
  <c r="K225"/>
  <c r="D231" l="1"/>
  <c r="H231"/>
  <c r="K231"/>
  <c r="E231"/>
  <c r="G231"/>
  <c r="I231"/>
  <c r="J231"/>
  <c r="F231"/>
  <c r="L230"/>
  <c r="L225"/>
  <c r="L21" i="12"/>
  <c r="K218" i="4"/>
  <c r="K219" s="1"/>
  <c r="J218"/>
  <c r="J219" s="1"/>
  <c r="I218"/>
  <c r="I219" s="1"/>
  <c r="H218"/>
  <c r="H219" s="1"/>
  <c r="G218"/>
  <c r="G219" s="1"/>
  <c r="F218"/>
  <c r="F219" s="1"/>
  <c r="E218"/>
  <c r="E219" s="1"/>
  <c r="D218"/>
  <c r="D219" s="1"/>
  <c r="L218"/>
  <c r="L219" s="1"/>
  <c r="L231" l="1"/>
  <c r="D212" l="1"/>
  <c r="D213" s="1"/>
  <c r="E212"/>
  <c r="E213" s="1"/>
  <c r="F212"/>
  <c r="F213" s="1"/>
  <c r="G212"/>
  <c r="G213" s="1"/>
  <c r="H212"/>
  <c r="H213" s="1"/>
  <c r="I212"/>
  <c r="I213" s="1"/>
  <c r="J212"/>
  <c r="D206"/>
  <c r="D207" s="1"/>
  <c r="E206"/>
  <c r="E207" s="1"/>
  <c r="F206"/>
  <c r="F207" s="1"/>
  <c r="G206"/>
  <c r="G207" s="1"/>
  <c r="H206"/>
  <c r="H207" s="1"/>
  <c r="I206"/>
  <c r="I207" s="1"/>
  <c r="J206"/>
  <c r="I200"/>
  <c r="H200"/>
  <c r="G200"/>
  <c r="F200"/>
  <c r="E200"/>
  <c r="D200"/>
  <c r="I195"/>
  <c r="H195"/>
  <c r="G195"/>
  <c r="F195"/>
  <c r="E195"/>
  <c r="D195"/>
  <c r="I190"/>
  <c r="H190"/>
  <c r="G190"/>
  <c r="F190"/>
  <c r="E190"/>
  <c r="D190"/>
  <c r="I184"/>
  <c r="H184"/>
  <c r="G184"/>
  <c r="F184"/>
  <c r="E184"/>
  <c r="D184"/>
  <c r="I178"/>
  <c r="H178"/>
  <c r="G178"/>
  <c r="F178"/>
  <c r="E178"/>
  <c r="D178"/>
  <c r="I170"/>
  <c r="H170"/>
  <c r="G170"/>
  <c r="F170"/>
  <c r="E170"/>
  <c r="D170"/>
  <c r="D162"/>
  <c r="I152"/>
  <c r="H152"/>
  <c r="G152"/>
  <c r="F152"/>
  <c r="E152"/>
  <c r="D152"/>
  <c r="I146"/>
  <c r="H146"/>
  <c r="G146"/>
  <c r="F146"/>
  <c r="E146"/>
  <c r="D146"/>
  <c r="I140"/>
  <c r="H140"/>
  <c r="G140"/>
  <c r="F140"/>
  <c r="E140"/>
  <c r="D140"/>
  <c r="I134"/>
  <c r="H134"/>
  <c r="G134"/>
  <c r="F134"/>
  <c r="E134"/>
  <c r="D134"/>
  <c r="I128"/>
  <c r="H128"/>
  <c r="G128"/>
  <c r="F128"/>
  <c r="E128"/>
  <c r="D128"/>
  <c r="I122"/>
  <c r="H122"/>
  <c r="G122"/>
  <c r="F122"/>
  <c r="E122"/>
  <c r="D122"/>
  <c r="I116"/>
  <c r="H116"/>
  <c r="G116"/>
  <c r="F116"/>
  <c r="E116"/>
  <c r="D116"/>
  <c r="I110"/>
  <c r="H110"/>
  <c r="G110"/>
  <c r="F110"/>
  <c r="E110"/>
  <c r="D110"/>
  <c r="I104"/>
  <c r="H104"/>
  <c r="G104"/>
  <c r="F104"/>
  <c r="E104"/>
  <c r="D104"/>
  <c r="I91"/>
  <c r="H91"/>
  <c r="G91"/>
  <c r="F91"/>
  <c r="E91"/>
  <c r="D91"/>
  <c r="I87"/>
  <c r="H87"/>
  <c r="G87"/>
  <c r="F87"/>
  <c r="E87"/>
  <c r="D87"/>
  <c r="I83"/>
  <c r="H83"/>
  <c r="G83"/>
  <c r="F83"/>
  <c r="E83"/>
  <c r="D83"/>
  <c r="I79"/>
  <c r="H79"/>
  <c r="G79"/>
  <c r="F79"/>
  <c r="E79"/>
  <c r="D79"/>
  <c r="I73"/>
  <c r="H73"/>
  <c r="G73"/>
  <c r="F73"/>
  <c r="E73"/>
  <c r="D73"/>
  <c r="I69"/>
  <c r="H69"/>
  <c r="G69"/>
  <c r="F69"/>
  <c r="E69"/>
  <c r="D69"/>
  <c r="I65"/>
  <c r="H65"/>
  <c r="G65"/>
  <c r="F65"/>
  <c r="E65"/>
  <c r="D65"/>
  <c r="I61"/>
  <c r="H61"/>
  <c r="G61"/>
  <c r="F61"/>
  <c r="E61"/>
  <c r="D61"/>
  <c r="I55"/>
  <c r="I56" s="1"/>
  <c r="H55"/>
  <c r="H56" s="1"/>
  <c r="G55"/>
  <c r="G56" s="1"/>
  <c r="F55"/>
  <c r="F56" s="1"/>
  <c r="E55"/>
  <c r="E56" s="1"/>
  <c r="D55"/>
  <c r="D56" s="1"/>
  <c r="I46"/>
  <c r="H46"/>
  <c r="G46"/>
  <c r="F46"/>
  <c r="E46"/>
  <c r="D46"/>
  <c r="I41"/>
  <c r="H41"/>
  <c r="G41"/>
  <c r="F41"/>
  <c r="E41"/>
  <c r="D41"/>
  <c r="I34"/>
  <c r="I35" s="1"/>
  <c r="H34"/>
  <c r="H35" s="1"/>
  <c r="G34"/>
  <c r="G35" s="1"/>
  <c r="F34"/>
  <c r="F35" s="1"/>
  <c r="E34"/>
  <c r="E35" s="1"/>
  <c r="D34"/>
  <c r="D35" s="1"/>
  <c r="I26"/>
  <c r="I27" s="1"/>
  <c r="H26"/>
  <c r="H27" s="1"/>
  <c r="G26"/>
  <c r="G27" s="1"/>
  <c r="F26"/>
  <c r="F27" s="1"/>
  <c r="E26"/>
  <c r="E27" s="1"/>
  <c r="D26"/>
  <c r="D27" s="1"/>
  <c r="D74" l="1"/>
  <c r="D92"/>
  <c r="D93" s="1"/>
  <c r="D94" s="1"/>
  <c r="G232"/>
  <c r="G233" s="1"/>
  <c r="F232"/>
  <c r="F233" s="1"/>
  <c r="E232"/>
  <c r="E233" s="1"/>
  <c r="I232"/>
  <c r="I233" s="1"/>
  <c r="D232"/>
  <c r="D233" s="1"/>
  <c r="H232"/>
  <c r="H233" s="1"/>
  <c r="D47"/>
  <c r="D48" s="1"/>
  <c r="F47"/>
  <c r="F48" s="1"/>
  <c r="H47"/>
  <c r="H48" s="1"/>
  <c r="F74"/>
  <c r="H74"/>
  <c r="F92"/>
  <c r="H92"/>
  <c r="F153"/>
  <c r="F171" s="1"/>
  <c r="H153"/>
  <c r="H171" s="1"/>
  <c r="E47"/>
  <c r="E48" s="1"/>
  <c r="G47"/>
  <c r="G48" s="1"/>
  <c r="I47"/>
  <c r="I48" s="1"/>
  <c r="E74"/>
  <c r="G74"/>
  <c r="I74"/>
  <c r="E92"/>
  <c r="G92"/>
  <c r="I92"/>
  <c r="E153"/>
  <c r="E171" s="1"/>
  <c r="G153"/>
  <c r="G171" s="1"/>
  <c r="I153"/>
  <c r="I171" s="1"/>
  <c r="D153"/>
  <c r="D171" s="1"/>
  <c r="Q28" i="12"/>
  <c r="M29" s="1"/>
  <c r="M30" s="1"/>
  <c r="G93" i="4" l="1"/>
  <c r="G94" s="1"/>
  <c r="I93"/>
  <c r="I94" s="1"/>
  <c r="I234" s="1"/>
  <c r="I235" s="1"/>
  <c r="H93"/>
  <c r="H94" s="1"/>
  <c r="H234" s="1"/>
  <c r="H235" s="1"/>
  <c r="E93"/>
  <c r="E94" s="1"/>
  <c r="E234" s="1"/>
  <c r="E235" s="1"/>
  <c r="F93"/>
  <c r="F94" s="1"/>
  <c r="F234" s="1"/>
  <c r="F235" s="1"/>
  <c r="G234"/>
  <c r="G235" s="1"/>
  <c r="D234"/>
  <c r="D235" s="1"/>
  <c r="O29" i="12"/>
  <c r="O30" s="1"/>
  <c r="P29"/>
  <c r="P30" s="1"/>
  <c r="N29"/>
  <c r="N30" s="1"/>
  <c r="Q30" s="1"/>
  <c r="I24" l="1"/>
  <c r="J24"/>
  <c r="K24"/>
  <c r="O24"/>
  <c r="P24"/>
  <c r="L20"/>
  <c r="Q18"/>
  <c r="Q17"/>
  <c r="L17"/>
  <c r="Q16"/>
  <c r="L16"/>
  <c r="Q15"/>
  <c r="L15"/>
  <c r="Q14"/>
  <c r="L14"/>
  <c r="Q13"/>
  <c r="L13"/>
  <c r="Q12"/>
  <c r="L12"/>
  <c r="Q11"/>
  <c r="L11"/>
  <c r="Q10"/>
  <c r="L10"/>
  <c r="Q9"/>
  <c r="L9"/>
  <c r="L28"/>
  <c r="K29" s="1"/>
  <c r="K30" s="1"/>
  <c r="I24" i="11"/>
  <c r="J24"/>
  <c r="K24"/>
  <c r="L24"/>
  <c r="M24"/>
  <c r="N24"/>
  <c r="O24"/>
  <c r="P24"/>
  <c r="H24"/>
  <c r="I29" i="12" l="1"/>
  <c r="I30" s="1"/>
  <c r="H29"/>
  <c r="H30" s="1"/>
  <c r="J29"/>
  <c r="J30" s="1"/>
  <c r="Q17" i="11"/>
  <c r="Q16"/>
  <c r="Q15"/>
  <c r="Q14"/>
  <c r="Q13"/>
  <c r="Q12"/>
  <c r="Q11"/>
  <c r="Q10"/>
  <c r="Q9"/>
  <c r="Q24" l="1"/>
  <c r="L30" i="12"/>
  <c r="L162" i="4" l="1"/>
  <c r="L169"/>
  <c r="K212" l="1"/>
  <c r="K213" s="1"/>
  <c r="L212"/>
  <c r="L213" s="1"/>
  <c r="J213"/>
  <c r="K206" l="1"/>
  <c r="K207" s="1"/>
  <c r="J207"/>
  <c r="L206" l="1"/>
  <c r="L207" s="1"/>
  <c r="K200"/>
  <c r="K195"/>
  <c r="K190"/>
  <c r="K184"/>
  <c r="K178"/>
  <c r="K170"/>
  <c r="K152"/>
  <c r="K146"/>
  <c r="K140"/>
  <c r="K134"/>
  <c r="K128"/>
  <c r="K122"/>
  <c r="K116"/>
  <c r="K110"/>
  <c r="K104"/>
  <c r="K91"/>
  <c r="K87"/>
  <c r="K83"/>
  <c r="K79"/>
  <c r="K73"/>
  <c r="K69"/>
  <c r="K65"/>
  <c r="K61"/>
  <c r="K55"/>
  <c r="K56" s="1"/>
  <c r="K46"/>
  <c r="K41"/>
  <c r="K34"/>
  <c r="K35" s="1"/>
  <c r="K26"/>
  <c r="K27" s="1"/>
  <c r="K232" l="1"/>
  <c r="K233" s="1"/>
  <c r="K47"/>
  <c r="K48" s="1"/>
  <c r="K74"/>
  <c r="K92"/>
  <c r="K153"/>
  <c r="K171" s="1"/>
  <c r="K93" l="1"/>
  <c r="K94" s="1"/>
  <c r="K234" s="1"/>
  <c r="K235" l="1"/>
  <c r="L140" l="1"/>
  <c r="J152"/>
  <c r="L146"/>
  <c r="J146"/>
  <c r="J140"/>
  <c r="J134"/>
  <c r="L134"/>
  <c r="L178"/>
  <c r="J128"/>
  <c r="J122"/>
  <c r="J116"/>
  <c r="J110"/>
  <c r="J104"/>
  <c r="J170"/>
  <c r="J46"/>
  <c r="J41"/>
  <c r="J34"/>
  <c r="J35" s="1"/>
  <c r="J26"/>
  <c r="J27" s="1"/>
  <c r="J73"/>
  <c r="J69"/>
  <c r="J65"/>
  <c r="J61"/>
  <c r="J55"/>
  <c r="J56" s="1"/>
  <c r="J91"/>
  <c r="J87"/>
  <c r="J83"/>
  <c r="J79"/>
  <c r="J190"/>
  <c r="J195"/>
  <c r="J200"/>
  <c r="J184"/>
  <c r="J178"/>
  <c r="L8" i="11"/>
  <c r="Q8"/>
  <c r="L8" i="12"/>
  <c r="M8"/>
  <c r="N8"/>
  <c r="O8"/>
  <c r="P8"/>
  <c r="L55" i="4"/>
  <c r="L56" s="1"/>
  <c r="L87"/>
  <c r="L61"/>
  <c r="L184"/>
  <c r="J232" l="1"/>
  <c r="J233" s="1"/>
  <c r="L116"/>
  <c r="L170"/>
  <c r="L34"/>
  <c r="L128"/>
  <c r="L152"/>
  <c r="L122"/>
  <c r="J153"/>
  <c r="J171" s="1"/>
  <c r="L79"/>
  <c r="L69"/>
  <c r="L46"/>
  <c r="L65"/>
  <c r="L83"/>
  <c r="L91"/>
  <c r="L110"/>
  <c r="L190"/>
  <c r="L26"/>
  <c r="L104"/>
  <c r="Q8" i="12"/>
  <c r="L35" i="4"/>
  <c r="L41"/>
  <c r="L27"/>
  <c r="J92"/>
  <c r="L73"/>
  <c r="J47"/>
  <c r="J74"/>
  <c r="L200" l="1"/>
  <c r="L74"/>
  <c r="L153"/>
  <c r="L171" s="1"/>
  <c r="L92"/>
  <c r="L195"/>
  <c r="L232" s="1"/>
  <c r="L47"/>
  <c r="L48" s="1"/>
  <c r="J48"/>
  <c r="J93"/>
  <c r="J94" s="1"/>
  <c r="L233" l="1"/>
  <c r="L93"/>
  <c r="L94" s="1"/>
  <c r="J234"/>
  <c r="J235" s="1"/>
  <c r="L234" l="1"/>
  <c r="L235" s="1"/>
  <c r="E12" l="1"/>
  <c r="G12" s="1"/>
  <c r="H24" i="12"/>
</calcChain>
</file>

<file path=xl/sharedStrings.xml><?xml version="1.0" encoding="utf-8"?>
<sst xmlns="http://schemas.openxmlformats.org/spreadsheetml/2006/main" count="549" uniqueCount="200">
  <si>
    <t>Other Rural Development Programme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</si>
  <si>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</si>
  <si>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</si>
  <si>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</si>
  <si>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</si>
  <si>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</si>
  <si>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</si>
  <si>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</si>
  <si>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</si>
  <si>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</si>
  <si>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</si>
  <si>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Assistance to Gram Panchayats</t>
  </si>
  <si>
    <t>II. Details of the estimates and the heads under which this grant will be accounted for:</t>
  </si>
  <si>
    <t>Revenue</t>
  </si>
  <si>
    <t>Capital</t>
  </si>
  <si>
    <t>A -General Services (a) Organs of State</t>
  </si>
  <si>
    <t>Election</t>
  </si>
  <si>
    <t>MH</t>
  </si>
  <si>
    <t>General Education</t>
  </si>
  <si>
    <t>Lower Primary Schools</t>
  </si>
  <si>
    <t>East District</t>
  </si>
  <si>
    <t>West District</t>
  </si>
  <si>
    <t>North District</t>
  </si>
  <si>
    <t>South District</t>
  </si>
  <si>
    <t>Primary Schools</t>
  </si>
  <si>
    <t>Junior High Schools</t>
  </si>
  <si>
    <t>Other Charges</t>
  </si>
  <si>
    <t>Election Commission</t>
  </si>
  <si>
    <t>State Election Commission</t>
  </si>
  <si>
    <t>60.00.01</t>
  </si>
  <si>
    <t>Salaries</t>
  </si>
  <si>
    <t>60.00.11</t>
  </si>
  <si>
    <t>Travel Expenses</t>
  </si>
  <si>
    <t>60.00.13</t>
  </si>
  <si>
    <t>Office Expenses</t>
  </si>
  <si>
    <t>60.00.16</t>
  </si>
  <si>
    <t>Publications</t>
  </si>
  <si>
    <t>60.00.50</t>
  </si>
  <si>
    <t>Charges for Conduct of Election to Panchayats/ Local Bodies</t>
  </si>
  <si>
    <t>Conduct of Election to Panchayat</t>
  </si>
  <si>
    <t>61.00.11</t>
  </si>
  <si>
    <t>61.00.50</t>
  </si>
  <si>
    <t>62.00.11</t>
  </si>
  <si>
    <t>62.00.50</t>
  </si>
  <si>
    <t>Head Office Establishment</t>
  </si>
  <si>
    <t>Panchayati Raj</t>
  </si>
  <si>
    <t>00.44.01</t>
  </si>
  <si>
    <t>00.44.11</t>
  </si>
  <si>
    <t>00.44.13</t>
  </si>
  <si>
    <t>00.44.50</t>
  </si>
  <si>
    <t>00.45.01</t>
  </si>
  <si>
    <t>00.45.11</t>
  </si>
  <si>
    <t>00.45.13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</si>
  <si>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</si>
  <si>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</si>
  <si>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</si>
  <si>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</si>
  <si>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</si>
  <si>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</si>
  <si>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</si>
  <si>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</si>
  <si>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</si>
  <si>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Assistance  to   Zilla   Parishads / District   Level   Panchayats</t>
  </si>
  <si>
    <t>Grants to Zilla Parishads for Administrative Expenses</t>
  </si>
  <si>
    <t>61.00.31</t>
  </si>
  <si>
    <t>Grants to Gram  Panchayats for Administrative Expenses</t>
  </si>
  <si>
    <t>Grants to Gram Panchayats for Administrative Expenses</t>
  </si>
  <si>
    <t>Other Rural Development 
Programme</t>
  </si>
  <si>
    <t>B-Social Services, (a) Education, Sports Art and Culture</t>
  </si>
  <si>
    <t>Compensation and Assignments to Local Bodies and Panchayati Raj Institutions</t>
  </si>
  <si>
    <t>Stamp Duty</t>
  </si>
  <si>
    <t>Taxes on Professions, Trade, Callings and Employment</t>
  </si>
  <si>
    <t>Zilla Panchayat</t>
  </si>
  <si>
    <t>Gram Panchayat</t>
  </si>
  <si>
    <t>Other Miscellaneous Compensations and Assignments</t>
  </si>
  <si>
    <t>Share of Net proceeds recommended by the 3rd State Finance Commission</t>
  </si>
  <si>
    <t>Special Incentive Grant recommended by the 3rd State Finance Commission</t>
  </si>
  <si>
    <t>General Basic Grant recommended by the 13th Finance Commission</t>
  </si>
  <si>
    <t>D. Grants-In-Aid and Contributions</t>
  </si>
  <si>
    <t>TOTAL</t>
  </si>
  <si>
    <t>01</t>
  </si>
  <si>
    <t>00</t>
  </si>
  <si>
    <t>SMH</t>
  </si>
  <si>
    <t>DH</t>
  </si>
  <si>
    <t>SH</t>
  </si>
  <si>
    <t>OH</t>
  </si>
  <si>
    <t>198</t>
  </si>
  <si>
    <t>200</t>
  </si>
  <si>
    <t>196</t>
  </si>
  <si>
    <t>61</t>
  </si>
  <si>
    <t>45</t>
  </si>
  <si>
    <t>46</t>
  </si>
  <si>
    <t>47</t>
  </si>
  <si>
    <t>48</t>
  </si>
  <si>
    <t>62</t>
  </si>
  <si>
    <t>71</t>
  </si>
  <si>
    <t>EAST</t>
  </si>
  <si>
    <t>WEST</t>
  </si>
  <si>
    <t xml:space="preserve">NORTH </t>
  </si>
  <si>
    <t>SOUTH</t>
  </si>
  <si>
    <t>GRAM PANCHAYATS</t>
  </si>
  <si>
    <t>DETAIL HEADS</t>
  </si>
  <si>
    <t>ZILLA PANCHAYATS</t>
  </si>
  <si>
    <t>% transfer</t>
  </si>
  <si>
    <t>STATEMENT SHOWING DISTRICT-WISE TRANSFER OF FUND TO ZILLA AND GRAM PANCHAYATS  (NON-PLAN)</t>
  </si>
  <si>
    <t>91.00.71</t>
  </si>
  <si>
    <t>91.00.72</t>
  </si>
  <si>
    <t>92.00.72</t>
  </si>
  <si>
    <t>92.00.71</t>
  </si>
  <si>
    <t>93.00.71</t>
  </si>
  <si>
    <t>93.00.72</t>
  </si>
  <si>
    <t>DEMAND NO. 43</t>
  </si>
  <si>
    <t>PANCHAYATI RAJ INSTITUTIONS</t>
  </si>
  <si>
    <t>ANNEXURE - II</t>
  </si>
  <si>
    <t>ANNEXURE - III</t>
  </si>
  <si>
    <t>STATEMENT SHOWING DISTRICT-WISE TRANSFER OF FUND TO ZILLA AND GRAM PANCHAYATS  (PLAN)</t>
  </si>
  <si>
    <t>94.00.71</t>
  </si>
  <si>
    <t>94.00.72</t>
  </si>
  <si>
    <t>General Performance Grant recommended by the 13th Finance Commission</t>
  </si>
  <si>
    <t>00.44.75</t>
  </si>
  <si>
    <t>(In Thousands of Rupees)</t>
  </si>
  <si>
    <t>72</t>
  </si>
  <si>
    <t xml:space="preserve">Compensation and Assignments to Local Bodies and Panchayati Raj </t>
  </si>
  <si>
    <t>Institutions</t>
  </si>
  <si>
    <t>61.00.72</t>
  </si>
  <si>
    <t>Discretionary Grant to Zilla Panchayats</t>
  </si>
  <si>
    <t>Mission Poverty Free Scheme/ Kacha House Free</t>
  </si>
  <si>
    <t>Conduct of Election to Municipal Bodies</t>
  </si>
  <si>
    <t>61.46.36</t>
  </si>
  <si>
    <t>62.45.36</t>
  </si>
  <si>
    <t>62.46.36</t>
  </si>
  <si>
    <t>62.47.36</t>
  </si>
  <si>
    <t>62.48.36</t>
  </si>
  <si>
    <t>63.45.36</t>
  </si>
  <si>
    <t>63.46.36</t>
  </si>
  <si>
    <t>63.47.36</t>
  </si>
  <si>
    <t>63.48.36</t>
  </si>
  <si>
    <t>36</t>
  </si>
  <si>
    <t>Discretionary Grant to Gram 
Panchayats</t>
  </si>
  <si>
    <t>C. Economic services, (b) Rural Development</t>
  </si>
  <si>
    <t>Preparation &amp; Printing Electoral 
Rolls</t>
  </si>
  <si>
    <t>2014-15</t>
  </si>
  <si>
    <t>00.69.01</t>
  </si>
  <si>
    <t>00.69.11</t>
  </si>
  <si>
    <t>00.69.13</t>
  </si>
  <si>
    <t>00.70.01</t>
  </si>
  <si>
    <t>00.70.11</t>
  </si>
  <si>
    <t>00.70.13</t>
  </si>
  <si>
    <t>00.71.01</t>
  </si>
  <si>
    <t>00.71.11</t>
  </si>
  <si>
    <t>00.71.13</t>
  </si>
  <si>
    <t>00.72.01</t>
  </si>
  <si>
    <t>00.72.11</t>
  </si>
  <si>
    <t>00.72.13</t>
  </si>
  <si>
    <t>ADC (Development) Soreng</t>
  </si>
  <si>
    <t>ADC (Development) Ravangla</t>
  </si>
  <si>
    <t>ADC (Development) Pakyong</t>
  </si>
  <si>
    <t>ADC (Development) Chungthang</t>
  </si>
  <si>
    <t>06</t>
  </si>
  <si>
    <t>703</t>
  </si>
  <si>
    <t>34</t>
  </si>
  <si>
    <t>81</t>
  </si>
  <si>
    <t xml:space="preserve">Estimated Transfer from the
 State Govt. </t>
  </si>
  <si>
    <t>Note:</t>
  </si>
  <si>
    <t>MH-Major Head, SMH- Sub Major Head, MH-Minor Head, SH-Sub-Head, DH-Detailed Head, OH-Object Head.</t>
  </si>
  <si>
    <t>Grant-in-Aid</t>
  </si>
  <si>
    <t>Grant-in-Aid - Salaries</t>
  </si>
  <si>
    <t>Sl. No.</t>
  </si>
  <si>
    <t>2015-16</t>
  </si>
  <si>
    <t>Share of Net proceeds recommended by the 4th State Finance Commission</t>
  </si>
  <si>
    <t>95.04.71</t>
  </si>
  <si>
    <t>95.04.72</t>
  </si>
  <si>
    <t>Primary Grant</t>
  </si>
  <si>
    <t>Basic Grant recommended by the 14th Finance Commission</t>
  </si>
  <si>
    <t xml:space="preserve">Basic Grant </t>
  </si>
  <si>
    <t>96.06.72</t>
  </si>
  <si>
    <t>2016-17</t>
  </si>
  <si>
    <t>60</t>
  </si>
  <si>
    <t>95</t>
  </si>
  <si>
    <t>04</t>
  </si>
  <si>
    <t>96</t>
  </si>
  <si>
    <t>Sharing as per the devolution of funds as per Table 7.5 of the 4th SFC Report</t>
  </si>
  <si>
    <t>I. Estimate of the amount required in the year ending 31st March, 2017 to defray the charges in respect of Panchayati Raj Institutions.</t>
  </si>
  <si>
    <t>Performance Grant</t>
  </si>
  <si>
    <t>97.07.72</t>
  </si>
  <si>
    <t>Performance Grant recommended by the 14th Finance Commission</t>
  </si>
  <si>
    <t>97</t>
  </si>
  <si>
    <t>07</t>
  </si>
  <si>
    <t xml:space="preserve">Primary Grant </t>
  </si>
  <si>
    <t>Improvement Grant</t>
  </si>
  <si>
    <t>98</t>
  </si>
  <si>
    <t>99</t>
  </si>
  <si>
    <t>61.00.36</t>
  </si>
  <si>
    <t>Grant-in-aid recommended by the 4th State Finance Commission</t>
  </si>
  <si>
    <t>61.00.71</t>
  </si>
  <si>
    <t>Local Area Development Fund for Adhakshya and Upadhakshya</t>
  </si>
  <si>
    <t>98.04.71</t>
  </si>
  <si>
    <t>98.04.72</t>
  </si>
  <si>
    <t>98.07.71</t>
  </si>
  <si>
    <t>98.07.72</t>
  </si>
</sst>
</file>

<file path=xl/styles.xml><?xml version="1.0" encoding="utf-8"?>
<styleSheet xmlns="http://schemas.openxmlformats.org/spreadsheetml/2006/main">
  <numFmts count="10">
    <numFmt numFmtId="164" formatCode="_ * #,##0.00_ ;_ * \-#,##0.00_ ;_ * &quot;-&quot;??_ ;_ @_ "/>
    <numFmt numFmtId="165" formatCode="0#"/>
    <numFmt numFmtId="166" formatCode="0000##"/>
    <numFmt numFmtId="167" formatCode="00000#"/>
    <numFmt numFmtId="168" formatCode="00.###"/>
    <numFmt numFmtId="169" formatCode="00.000"/>
    <numFmt numFmtId="170" formatCode="00.00"/>
    <numFmt numFmtId="171" formatCode="0.0"/>
    <numFmt numFmtId="172" formatCode="00.#00"/>
    <numFmt numFmtId="173" formatCode="0#.###"/>
  </numFmts>
  <fonts count="1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2"/>
    </font>
    <font>
      <sz val="12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59">
    <xf numFmtId="0" fontId="0" fillId="0" borderId="0" xfId="0"/>
    <xf numFmtId="0" fontId="6" fillId="0" borderId="1" xfId="8" applyNumberFormat="1" applyFont="1" applyFill="1" applyBorder="1" applyAlignment="1" applyProtection="1">
      <alignment horizontal="right"/>
    </xf>
    <xf numFmtId="0" fontId="11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vertical="top" wrapText="1"/>
    </xf>
    <xf numFmtId="49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/>
    <xf numFmtId="0" fontId="9" fillId="0" borderId="5" xfId="1" applyNumberFormat="1" applyFont="1" applyFill="1" applyBorder="1" applyAlignment="1">
      <alignment horizontal="right" vertical="center" wrapText="1"/>
    </xf>
    <xf numFmtId="0" fontId="11" fillId="0" borderId="5" xfId="2" applyNumberFormat="1" applyFont="1" applyFill="1" applyBorder="1" applyAlignment="1">
      <alignment horizontal="right" vertical="center" wrapText="1"/>
    </xf>
    <xf numFmtId="0" fontId="11" fillId="0" borderId="5" xfId="7" applyFont="1" applyFill="1" applyBorder="1" applyAlignment="1">
      <alignment horizontal="center" vertical="center"/>
    </xf>
    <xf numFmtId="0" fontId="9" fillId="0" borderId="5" xfId="2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justify" vertical="top" wrapText="1"/>
    </xf>
    <xf numFmtId="173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49" fontId="11" fillId="0" borderId="5" xfId="3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49" fontId="11" fillId="0" borderId="0" xfId="0" applyNumberFormat="1" applyFont="1" applyFill="1" applyAlignment="1">
      <alignment horizontal="justify" vertical="top" wrapText="1"/>
    </xf>
    <xf numFmtId="49" fontId="11" fillId="0" borderId="0" xfId="0" applyNumberFormat="1" applyFont="1" applyFill="1" applyAlignment="1">
      <alignment vertical="top" wrapText="1"/>
    </xf>
    <xf numFmtId="49" fontId="11" fillId="0" borderId="0" xfId="0" applyNumberFormat="1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/>
    <xf numFmtId="171" fontId="3" fillId="0" borderId="0" xfId="0" applyNumberFormat="1" applyFont="1" applyFill="1"/>
    <xf numFmtId="0" fontId="11" fillId="0" borderId="5" xfId="0" applyFont="1" applyFill="1" applyBorder="1" applyAlignment="1">
      <alignment horizontal="center" vertical="center" wrapText="1"/>
    </xf>
    <xf numFmtId="1" fontId="11" fillId="0" borderId="5" xfId="7" applyNumberFormat="1" applyFont="1" applyFill="1" applyBorder="1" applyAlignment="1">
      <alignment horizontal="center" vertical="center"/>
    </xf>
    <xf numFmtId="1" fontId="11" fillId="0" borderId="5" xfId="7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73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1" fillId="0" borderId="5" xfId="3" applyFont="1" applyFill="1" applyBorder="1" applyAlignment="1">
      <alignment horizontal="center" vertical="center"/>
    </xf>
    <xf numFmtId="164" fontId="11" fillId="0" borderId="5" xfId="2" applyFont="1" applyFill="1" applyBorder="1" applyAlignment="1">
      <alignment horizontal="right" vertical="center" wrapText="1"/>
    </xf>
    <xf numFmtId="0" fontId="11" fillId="0" borderId="5" xfId="3" applyFont="1" applyFill="1" applyBorder="1" applyAlignment="1">
      <alignment horizontal="right" vertical="center" wrapText="1"/>
    </xf>
    <xf numFmtId="0" fontId="11" fillId="0" borderId="5" xfId="22" applyFont="1" applyFill="1" applyBorder="1" applyAlignment="1">
      <alignment horizontal="center" vertical="center"/>
    </xf>
    <xf numFmtId="49" fontId="11" fillId="0" borderId="5" xfId="22" applyNumberFormat="1" applyFont="1" applyFill="1" applyBorder="1" applyAlignment="1">
      <alignment horizontal="center" vertical="center" wrapText="1"/>
    </xf>
    <xf numFmtId="49" fontId="11" fillId="0" borderId="5" xfId="34" applyNumberFormat="1" applyFont="1" applyFill="1" applyBorder="1" applyAlignment="1">
      <alignment horizontal="center" vertical="center" wrapText="1"/>
    </xf>
    <xf numFmtId="0" fontId="9" fillId="0" borderId="0" xfId="7" applyNumberFormat="1" applyFont="1" applyFill="1" applyBorder="1"/>
    <xf numFmtId="0" fontId="9" fillId="0" borderId="5" xfId="7" applyNumberFormat="1" applyFont="1" applyFill="1" applyBorder="1"/>
    <xf numFmtId="0" fontId="3" fillId="0" borderId="5" xfId="11" applyNumberFormat="1" applyFont="1" applyFill="1" applyBorder="1" applyAlignment="1" applyProtection="1">
      <alignment horizontal="right" wrapText="1"/>
    </xf>
    <xf numFmtId="0" fontId="3" fillId="0" borderId="5" xfId="12" applyNumberFormat="1" applyFont="1" applyFill="1" applyBorder="1" applyAlignment="1" applyProtection="1">
      <alignment horizontal="right" wrapText="1"/>
    </xf>
    <xf numFmtId="0" fontId="3" fillId="0" borderId="5" xfId="13" applyNumberFormat="1" applyFont="1" applyFill="1" applyBorder="1" applyAlignment="1" applyProtection="1">
      <alignment horizontal="right" wrapText="1"/>
    </xf>
    <xf numFmtId="0" fontId="3" fillId="0" borderId="5" xfId="14" applyNumberFormat="1" applyFont="1" applyFill="1" applyBorder="1" applyAlignment="1" applyProtection="1">
      <alignment horizontal="right" wrapText="1"/>
    </xf>
    <xf numFmtId="0" fontId="3" fillId="0" borderId="5" xfId="15" applyNumberFormat="1" applyFont="1" applyFill="1" applyBorder="1" applyAlignment="1" applyProtection="1">
      <alignment horizontal="right" wrapText="1"/>
    </xf>
    <xf numFmtId="0" fontId="3" fillId="0" borderId="5" xfId="16" applyNumberFormat="1" applyFont="1" applyFill="1" applyBorder="1" applyAlignment="1" applyProtection="1">
      <alignment horizontal="right" wrapText="1"/>
    </xf>
    <xf numFmtId="0" fontId="3" fillId="0" borderId="5" xfId="17" applyNumberFormat="1" applyFont="1" applyFill="1" applyBorder="1" applyAlignment="1" applyProtection="1">
      <alignment horizontal="right" wrapText="1"/>
    </xf>
    <xf numFmtId="0" fontId="9" fillId="0" borderId="5" xfId="20" applyNumberFormat="1" applyFont="1" applyFill="1" applyBorder="1" applyAlignment="1" applyProtection="1">
      <alignment horizontal="right" wrapText="1"/>
    </xf>
    <xf numFmtId="0" fontId="9" fillId="0" borderId="5" xfId="21" applyNumberFormat="1" applyFont="1" applyFill="1" applyBorder="1" applyAlignment="1">
      <alignment horizontal="right" wrapText="1"/>
    </xf>
    <xf numFmtId="0" fontId="14" fillId="0" borderId="0" xfId="0" applyFont="1" applyFill="1" applyAlignment="1">
      <alignment horizontal="right"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NumberFormat="1" applyFont="1" applyFill="1" applyAlignment="1">
      <alignment horizontal="right" vertical="top" wrapText="1"/>
    </xf>
    <xf numFmtId="0" fontId="9" fillId="0" borderId="5" xfId="18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 applyAlignment="1">
      <alignment horizontal="left" vertical="top" wrapText="1"/>
    </xf>
    <xf numFmtId="0" fontId="11" fillId="0" borderId="0" xfId="0" applyNumberFormat="1" applyFont="1" applyFill="1" applyAlignment="1">
      <alignment vertical="top" wrapText="1"/>
    </xf>
    <xf numFmtId="0" fontId="11" fillId="0" borderId="0" xfId="0" applyNumberFormat="1" applyFont="1" applyFill="1" applyAlignment="1">
      <alignment horizontal="right" vertical="top" wrapText="1"/>
    </xf>
    <xf numFmtId="0" fontId="9" fillId="0" borderId="5" xfId="19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left" vertical="top"/>
    </xf>
    <xf numFmtId="0" fontId="9" fillId="0" borderId="5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right" vertical="top" wrapText="1"/>
    </xf>
    <xf numFmtId="0" fontId="16" fillId="0" borderId="0" xfId="0" applyFont="1" applyFill="1"/>
    <xf numFmtId="0" fontId="16" fillId="0" borderId="0" xfId="0" applyFont="1" applyFill="1" applyAlignment="1">
      <alignment vertical="top" wrapText="1"/>
    </xf>
    <xf numFmtId="0" fontId="16" fillId="0" borderId="0" xfId="0" applyNumberFormat="1" applyFont="1" applyFill="1" applyAlignment="1">
      <alignment vertical="top" wrapText="1"/>
    </xf>
    <xf numFmtId="0" fontId="16" fillId="0" borderId="0" xfId="0" applyNumberFormat="1" applyFont="1" applyFill="1" applyAlignment="1">
      <alignment horizontal="right" vertical="top" wrapText="1"/>
    </xf>
    <xf numFmtId="0" fontId="3" fillId="3" borderId="0" xfId="7" applyFont="1" applyFill="1"/>
    <xf numFmtId="0" fontId="3" fillId="3" borderId="0" xfId="7" applyFont="1" applyFill="1" applyBorder="1" applyAlignment="1">
      <alignment horizontal="left" vertical="top"/>
    </xf>
    <xf numFmtId="0" fontId="3" fillId="3" borderId="0" xfId="7" applyFont="1" applyFill="1" applyBorder="1" applyAlignment="1">
      <alignment horizontal="right" vertical="top"/>
    </xf>
    <xf numFmtId="0" fontId="4" fillId="3" borderId="0" xfId="7" applyFont="1" applyFill="1" applyBorder="1" applyAlignment="1" applyProtection="1">
      <alignment horizontal="center" vertical="top" wrapText="1"/>
    </xf>
    <xf numFmtId="0" fontId="4" fillId="3" borderId="0" xfId="7" applyFont="1" applyFill="1" applyBorder="1" applyAlignment="1" applyProtection="1">
      <alignment horizontal="center"/>
    </xf>
    <xf numFmtId="0" fontId="4" fillId="3" borderId="0" xfId="7" applyNumberFormat="1" applyFont="1" applyFill="1" applyBorder="1" applyAlignment="1">
      <alignment horizontal="center"/>
    </xf>
    <xf numFmtId="0" fontId="3" fillId="3" borderId="0" xfId="7" applyNumberFormat="1" applyFont="1" applyFill="1" applyBorder="1" applyAlignment="1" applyProtection="1">
      <alignment horizontal="left"/>
    </xf>
    <xf numFmtId="0" fontId="3" fillId="3" borderId="0" xfId="7" applyNumberFormat="1" applyFont="1" applyFill="1" applyBorder="1" applyAlignment="1" applyProtection="1">
      <alignment horizontal="center"/>
    </xf>
    <xf numFmtId="0" fontId="3" fillId="3" borderId="0" xfId="7" applyFont="1" applyFill="1" applyBorder="1" applyAlignment="1" applyProtection="1">
      <alignment horizontal="right" vertical="top"/>
    </xf>
    <xf numFmtId="0" fontId="3" fillId="3" borderId="0" xfId="7" applyFont="1" applyFill="1" applyAlignment="1">
      <alignment vertical="top" wrapText="1"/>
    </xf>
    <xf numFmtId="0" fontId="3" fillId="3" borderId="0" xfId="7" applyNumberFormat="1" applyFont="1" applyFill="1" applyBorder="1" applyAlignment="1" applyProtection="1">
      <alignment horizontal="right"/>
    </xf>
    <xf numFmtId="0" fontId="4" fillId="3" borderId="0" xfId="7" applyNumberFormat="1" applyFont="1" applyFill="1" applyBorder="1" applyAlignment="1">
      <alignment horizontal="center" vertical="top" wrapText="1"/>
    </xf>
    <xf numFmtId="0" fontId="3" fillId="3" borderId="0" xfId="7" applyNumberFormat="1" applyFont="1" applyFill="1" applyBorder="1" applyAlignment="1" applyProtection="1">
      <alignment horizontal="left" vertical="top"/>
    </xf>
    <xf numFmtId="0" fontId="3" fillId="3" borderId="0" xfId="7" applyNumberFormat="1" applyFont="1" applyFill="1"/>
    <xf numFmtId="0" fontId="4" fillId="3" borderId="0" xfId="7" applyNumberFormat="1" applyFont="1" applyFill="1" applyAlignment="1">
      <alignment horizontal="center" vertical="top"/>
    </xf>
    <xf numFmtId="0" fontId="3" fillId="3" borderId="0" xfId="7" applyNumberFormat="1" applyFont="1" applyFill="1" applyAlignment="1">
      <alignment vertical="top"/>
    </xf>
    <xf numFmtId="0" fontId="3" fillId="3" borderId="0" xfId="5" applyFont="1" applyFill="1" applyAlignment="1" applyProtection="1">
      <alignment horizontal="left" vertical="top"/>
    </xf>
    <xf numFmtId="0" fontId="3" fillId="3" borderId="0" xfId="5" applyFont="1" applyFill="1" applyAlignment="1" applyProtection="1">
      <alignment horizontal="left"/>
    </xf>
    <xf numFmtId="0" fontId="3" fillId="3" borderId="0" xfId="5" applyNumberFormat="1" applyFont="1" applyFill="1" applyAlignment="1" applyProtection="1">
      <alignment horizontal="left"/>
    </xf>
    <xf numFmtId="0" fontId="4" fillId="3" borderId="0" xfId="7" applyNumberFormat="1" applyFont="1" applyFill="1" applyAlignment="1" applyProtection="1">
      <alignment horizontal="center"/>
    </xf>
    <xf numFmtId="0" fontId="3" fillId="3" borderId="0" xfId="7" applyFont="1" applyFill="1" applyAlignment="1">
      <alignment horizontal="right" vertical="top"/>
    </xf>
    <xf numFmtId="0" fontId="4" fillId="3" borderId="0" xfId="7" applyNumberFormat="1" applyFont="1" applyFill="1" applyBorder="1"/>
    <xf numFmtId="0" fontId="4" fillId="3" borderId="0" xfId="6" applyNumberFormat="1" applyFont="1" applyFill="1" applyBorder="1" applyAlignment="1" applyProtection="1">
      <alignment horizontal="center"/>
    </xf>
    <xf numFmtId="0" fontId="4" fillId="3" borderId="0" xfId="7" applyNumberFormat="1" applyFont="1" applyFill="1" applyBorder="1" applyAlignment="1" applyProtection="1">
      <alignment horizontal="right"/>
    </xf>
    <xf numFmtId="164" fontId="4" fillId="3" borderId="0" xfId="1" applyFont="1" applyFill="1" applyBorder="1" applyAlignment="1" applyProtection="1">
      <alignment horizontal="center"/>
    </xf>
    <xf numFmtId="0" fontId="3" fillId="3" borderId="0" xfId="7" applyFont="1" applyFill="1" applyAlignment="1">
      <alignment horizontal="left" vertical="top"/>
    </xf>
    <xf numFmtId="0" fontId="3" fillId="3" borderId="1" xfId="8" applyFont="1" applyFill="1" applyBorder="1" applyAlignment="1">
      <alignment vertical="top" wrapText="1"/>
    </xf>
    <xf numFmtId="0" fontId="3" fillId="3" borderId="1" xfId="8" applyNumberFormat="1" applyFont="1" applyFill="1" applyBorder="1"/>
    <xf numFmtId="0" fontId="3" fillId="3" borderId="1" xfId="8" applyNumberFormat="1" applyFont="1" applyFill="1" applyBorder="1" applyAlignment="1" applyProtection="1">
      <alignment horizontal="left"/>
    </xf>
    <xf numFmtId="0" fontId="5" fillId="3" borderId="1" xfId="8" applyNumberFormat="1" applyFont="1" applyFill="1" applyBorder="1" applyAlignment="1" applyProtection="1">
      <alignment horizontal="left"/>
    </xf>
    <xf numFmtId="0" fontId="5" fillId="3" borderId="1" xfId="8" applyNumberFormat="1" applyFont="1" applyFill="1" applyBorder="1"/>
    <xf numFmtId="0" fontId="6" fillId="3" borderId="1" xfId="8" applyNumberFormat="1" applyFont="1" applyFill="1" applyBorder="1" applyAlignment="1" applyProtection="1">
      <alignment horizontal="right"/>
    </xf>
    <xf numFmtId="0" fontId="3" fillId="3" borderId="2" xfId="9" applyFont="1" applyFill="1" applyBorder="1" applyAlignment="1" applyProtection="1">
      <alignment horizontal="left" vertical="top" wrapText="1"/>
    </xf>
    <xf numFmtId="0" fontId="3" fillId="3" borderId="2" xfId="9" applyFont="1" applyFill="1" applyBorder="1" applyAlignment="1" applyProtection="1">
      <alignment horizontal="right" vertical="top" wrapText="1"/>
    </xf>
    <xf numFmtId="0" fontId="3" fillId="3" borderId="0" xfId="8" applyFont="1" applyFill="1" applyBorder="1" applyAlignment="1" applyProtection="1">
      <alignment horizontal="left"/>
    </xf>
    <xf numFmtId="0" fontId="3" fillId="3" borderId="0" xfId="9" applyFont="1" applyFill="1" applyProtection="1"/>
    <xf numFmtId="0" fontId="3" fillId="3" borderId="0" xfId="9" applyFont="1" applyFill="1" applyBorder="1" applyAlignment="1" applyProtection="1">
      <alignment horizontal="left" vertical="top" wrapText="1"/>
    </xf>
    <xf numFmtId="0" fontId="3" fillId="3" borderId="0" xfId="9" applyFont="1" applyFill="1" applyBorder="1" applyAlignment="1" applyProtection="1">
      <alignment horizontal="right" vertical="top" wrapText="1"/>
    </xf>
    <xf numFmtId="0" fontId="3" fillId="3" borderId="1" xfId="9" applyFont="1" applyFill="1" applyBorder="1" applyAlignment="1" applyProtection="1">
      <alignment horizontal="left" vertical="top" wrapText="1"/>
    </xf>
    <xf numFmtId="0" fontId="3" fillId="3" borderId="1" xfId="9" applyFont="1" applyFill="1" applyBorder="1" applyAlignment="1" applyProtection="1">
      <alignment horizontal="right" vertical="top" wrapText="1"/>
    </xf>
    <xf numFmtId="0" fontId="3" fillId="3" borderId="1" xfId="8" applyFont="1" applyFill="1" applyBorder="1" applyAlignment="1" applyProtection="1">
      <alignment horizontal="left"/>
    </xf>
    <xf numFmtId="0" fontId="3" fillId="3" borderId="1" xfId="8" applyNumberFormat="1" applyFont="1" applyFill="1" applyBorder="1" applyAlignment="1" applyProtection="1">
      <alignment horizontal="right"/>
    </xf>
    <xf numFmtId="0" fontId="3" fillId="3" borderId="0" xfId="9" applyFont="1" applyFill="1" applyBorder="1" applyAlignment="1" applyProtection="1">
      <alignment horizontal="left" vertical="top"/>
    </xf>
    <xf numFmtId="0" fontId="3" fillId="3" borderId="0" xfId="9" applyFont="1" applyFill="1" applyBorder="1" applyAlignment="1" applyProtection="1">
      <alignment horizontal="right" vertical="top"/>
    </xf>
    <xf numFmtId="0" fontId="3" fillId="3" borderId="0" xfId="8" applyFont="1" applyFill="1" applyBorder="1" applyAlignment="1" applyProtection="1">
      <alignment vertical="top" wrapText="1"/>
    </xf>
    <xf numFmtId="0" fontId="3" fillId="3" borderId="0" xfId="8" applyNumberFormat="1" applyFont="1" applyFill="1" applyBorder="1" applyAlignment="1" applyProtection="1">
      <alignment horizontal="right"/>
    </xf>
    <xf numFmtId="0" fontId="3" fillId="3" borderId="0" xfId="7" applyFont="1" applyFill="1" applyAlignment="1">
      <alignment horizontal="left" vertical="top" wrapText="1"/>
    </xf>
    <xf numFmtId="0" fontId="3" fillId="3" borderId="0" xfId="7" applyFont="1" applyFill="1" applyAlignment="1">
      <alignment horizontal="right" vertical="top" wrapText="1"/>
    </xf>
    <xf numFmtId="0" fontId="4" fillId="3" borderId="0" xfId="7" applyFont="1" applyFill="1" applyAlignment="1" applyProtection="1">
      <alignment horizontal="left" vertical="top" wrapText="1"/>
    </xf>
    <xf numFmtId="0" fontId="3" fillId="3" borderId="0" xfId="7" applyFont="1" applyFill="1" applyBorder="1" applyAlignment="1">
      <alignment horizontal="left" vertical="top" wrapText="1"/>
    </xf>
    <xf numFmtId="0" fontId="4" fillId="3" borderId="0" xfId="7" applyFont="1" applyFill="1" applyBorder="1" applyAlignment="1">
      <alignment horizontal="right" vertical="top" wrapText="1"/>
    </xf>
    <xf numFmtId="0" fontId="4" fillId="3" borderId="0" xfId="7" applyFont="1" applyFill="1" applyBorder="1" applyAlignment="1" applyProtection="1">
      <alignment horizontal="left" vertical="top" wrapText="1"/>
    </xf>
    <xf numFmtId="169" fontId="4" fillId="3" borderId="0" xfId="7" applyNumberFormat="1" applyFont="1" applyFill="1" applyBorder="1" applyAlignment="1">
      <alignment horizontal="right" vertical="top" wrapText="1"/>
    </xf>
    <xf numFmtId="0" fontId="3" fillId="3" borderId="0" xfId="7" applyNumberFormat="1" applyFont="1" applyFill="1" applyBorder="1"/>
    <xf numFmtId="165" fontId="3" fillId="3" borderId="0" xfId="7" applyNumberFormat="1" applyFont="1" applyFill="1" applyBorder="1" applyAlignment="1">
      <alignment horizontal="right" vertical="top" wrapText="1"/>
    </xf>
    <xf numFmtId="0" fontId="3" fillId="3" borderId="0" xfId="7" applyFont="1" applyFill="1" applyBorder="1" applyAlignment="1" applyProtection="1">
      <alignment horizontal="left" vertical="top" wrapText="1"/>
    </xf>
    <xf numFmtId="164" fontId="3" fillId="3" borderId="0" xfId="1" applyFont="1" applyFill="1" applyBorder="1" applyAlignment="1" applyProtection="1">
      <alignment horizontal="right" wrapText="1"/>
    </xf>
    <xf numFmtId="0" fontId="3" fillId="3" borderId="0" xfId="1" applyNumberFormat="1" applyFont="1" applyFill="1" applyBorder="1" applyAlignment="1" applyProtection="1">
      <alignment horizontal="right" wrapText="1"/>
    </xf>
    <xf numFmtId="164" fontId="3" fillId="3" borderId="0" xfId="1" applyFont="1" applyFill="1" applyAlignment="1" applyProtection="1">
      <alignment horizontal="right" wrapText="1"/>
    </xf>
    <xf numFmtId="0" fontId="3" fillId="3" borderId="0" xfId="1" applyNumberFormat="1" applyFont="1" applyFill="1" applyAlignment="1" applyProtection="1">
      <alignment horizontal="right" wrapText="1"/>
    </xf>
    <xf numFmtId="0" fontId="3" fillId="3" borderId="0" xfId="7" applyNumberFormat="1" applyFont="1" applyFill="1" applyAlignment="1" applyProtection="1">
      <alignment horizontal="right"/>
    </xf>
    <xf numFmtId="164" fontId="3" fillId="3" borderId="3" xfId="1" applyFont="1" applyFill="1" applyBorder="1" applyAlignment="1" applyProtection="1">
      <alignment horizontal="right" wrapText="1"/>
    </xf>
    <xf numFmtId="0" fontId="3" fillId="3" borderId="3" xfId="1" applyNumberFormat="1" applyFont="1" applyFill="1" applyBorder="1" applyAlignment="1" applyProtection="1">
      <alignment horizontal="right" wrapText="1"/>
    </xf>
    <xf numFmtId="0" fontId="3" fillId="3" borderId="3" xfId="7" applyNumberFormat="1" applyFont="1" applyFill="1" applyBorder="1" applyAlignment="1" applyProtection="1">
      <alignment horizontal="right"/>
    </xf>
    <xf numFmtId="164" fontId="3" fillId="3" borderId="1" xfId="1" applyFont="1" applyFill="1" applyBorder="1" applyAlignment="1" applyProtection="1">
      <alignment horizontal="right" wrapText="1"/>
    </xf>
    <xf numFmtId="0" fontId="3" fillId="3" borderId="1" xfId="7" applyNumberFormat="1" applyFont="1" applyFill="1" applyBorder="1" applyAlignment="1" applyProtection="1">
      <alignment horizontal="right"/>
    </xf>
    <xf numFmtId="0" fontId="3" fillId="3" borderId="1" xfId="1" applyNumberFormat="1" applyFont="1" applyFill="1" applyBorder="1" applyAlignment="1" applyProtection="1">
      <alignment horizontal="right" wrapText="1"/>
    </xf>
    <xf numFmtId="0" fontId="3" fillId="3" borderId="1" xfId="7" applyFont="1" applyFill="1" applyBorder="1" applyAlignment="1">
      <alignment horizontal="left" vertical="top" wrapText="1"/>
    </xf>
    <xf numFmtId="169" fontId="4" fillId="3" borderId="1" xfId="7" applyNumberFormat="1" applyFont="1" applyFill="1" applyBorder="1" applyAlignment="1">
      <alignment horizontal="right" vertical="top" wrapText="1"/>
    </xf>
    <xf numFmtId="0" fontId="4" fillId="3" borderId="1" xfId="7" applyFont="1" applyFill="1" applyBorder="1" applyAlignment="1" applyProtection="1">
      <alignment horizontal="left" vertical="top" wrapText="1"/>
    </xf>
    <xf numFmtId="167" fontId="3" fillId="3" borderId="0" xfId="7" applyNumberFormat="1" applyFont="1" applyFill="1" applyBorder="1" applyAlignment="1">
      <alignment horizontal="right" vertical="top" wrapText="1"/>
    </xf>
    <xf numFmtId="168" fontId="4" fillId="3" borderId="0" xfId="7" applyNumberFormat="1" applyFont="1" applyFill="1" applyBorder="1" applyAlignment="1">
      <alignment horizontal="right" vertical="top" wrapText="1"/>
    </xf>
    <xf numFmtId="0" fontId="3" fillId="3" borderId="0" xfId="1" applyNumberFormat="1" applyFont="1" applyFill="1" applyBorder="1" applyAlignment="1" applyProtection="1">
      <alignment horizontal="right"/>
    </xf>
    <xf numFmtId="0" fontId="3" fillId="3" borderId="0" xfId="1" applyNumberFormat="1" applyFont="1" applyFill="1" applyAlignment="1" applyProtection="1">
      <alignment horizontal="right"/>
    </xf>
    <xf numFmtId="0" fontId="3" fillId="3" borderId="0" xfId="7" applyFont="1" applyFill="1" applyBorder="1" applyAlignment="1">
      <alignment horizontal="right" vertical="top" wrapText="1"/>
    </xf>
    <xf numFmtId="0" fontId="3" fillId="3" borderId="0" xfId="1" applyNumberFormat="1" applyFont="1" applyFill="1" applyBorder="1" applyAlignment="1">
      <alignment horizontal="right"/>
    </xf>
    <xf numFmtId="0" fontId="3" fillId="3" borderId="0" xfId="7" applyNumberFormat="1" applyFont="1" applyFill="1" applyBorder="1" applyAlignment="1">
      <alignment horizontal="right"/>
    </xf>
    <xf numFmtId="0" fontId="3" fillId="3" borderId="0" xfId="7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1" xfId="7" applyFont="1" applyFill="1" applyBorder="1" applyAlignment="1">
      <alignment horizontal="left" vertical="top"/>
    </xf>
    <xf numFmtId="0" fontId="3" fillId="3" borderId="1" xfId="7" applyFont="1" applyFill="1" applyBorder="1" applyAlignment="1">
      <alignment horizontal="right" vertical="top" wrapText="1"/>
    </xf>
    <xf numFmtId="0" fontId="3" fillId="3" borderId="1" xfId="7" applyFont="1" applyFill="1" applyBorder="1" applyAlignment="1" applyProtection="1">
      <alignment horizontal="left" vertical="top" wrapText="1"/>
    </xf>
    <xf numFmtId="0" fontId="3" fillId="3" borderId="2" xfId="7" applyNumberFormat="1" applyFont="1" applyFill="1" applyBorder="1" applyAlignment="1" applyProtection="1">
      <alignment horizontal="right"/>
    </xf>
    <xf numFmtId="0" fontId="3" fillId="3" borderId="3" xfId="1" applyNumberFormat="1" applyFont="1" applyFill="1" applyBorder="1" applyAlignment="1">
      <alignment horizontal="right" wrapText="1"/>
    </xf>
    <xf numFmtId="0" fontId="3" fillId="3" borderId="3" xfId="7" applyNumberFormat="1" applyFont="1" applyFill="1" applyBorder="1"/>
    <xf numFmtId="170" fontId="3" fillId="3" borderId="0" xfId="7" applyNumberFormat="1" applyFont="1" applyFill="1" applyBorder="1" applyAlignment="1">
      <alignment horizontal="right" vertical="top" wrapText="1"/>
    </xf>
    <xf numFmtId="0" fontId="3" fillId="3" borderId="0" xfId="1" applyNumberFormat="1" applyFont="1" applyFill="1" applyBorder="1" applyAlignment="1">
      <alignment horizontal="right" wrapText="1"/>
    </xf>
    <xf numFmtId="164" fontId="3" fillId="3" borderId="1" xfId="1" applyFont="1" applyFill="1" applyBorder="1" applyAlignment="1">
      <alignment horizontal="right" wrapText="1"/>
    </xf>
    <xf numFmtId="164" fontId="3" fillId="3" borderId="0" xfId="1" applyFont="1" applyFill="1" applyBorder="1" applyAlignment="1">
      <alignment horizontal="right" wrapText="1"/>
    </xf>
    <xf numFmtId="164" fontId="3" fillId="3" borderId="0" xfId="1" applyFont="1" applyFill="1" applyAlignment="1">
      <alignment horizontal="right" wrapText="1"/>
    </xf>
    <xf numFmtId="164" fontId="3" fillId="3" borderId="3" xfId="1" applyFont="1" applyFill="1" applyBorder="1" applyAlignment="1">
      <alignment horizontal="right" wrapText="1"/>
    </xf>
    <xf numFmtId="0" fontId="3" fillId="3" borderId="3" xfId="7" applyNumberFormat="1" applyFont="1" applyFill="1" applyBorder="1" applyAlignment="1">
      <alignment horizontal="right"/>
    </xf>
    <xf numFmtId="0" fontId="3" fillId="3" borderId="1" xfId="7" applyNumberFormat="1" applyFont="1" applyFill="1" applyBorder="1" applyAlignment="1">
      <alignment horizontal="right"/>
    </xf>
    <xf numFmtId="170" fontId="3" fillId="3" borderId="1" xfId="7" applyNumberFormat="1" applyFont="1" applyFill="1" applyBorder="1" applyAlignment="1">
      <alignment horizontal="right" vertical="top" wrapText="1"/>
    </xf>
    <xf numFmtId="0" fontId="4" fillId="3" borderId="0" xfId="7" applyFont="1" applyFill="1" applyBorder="1" applyAlignment="1">
      <alignment horizontal="right" vertical="top"/>
    </xf>
    <xf numFmtId="0" fontId="4" fillId="3" borderId="0" xfId="7" applyFont="1" applyFill="1" applyBorder="1" applyAlignment="1">
      <alignment vertical="top" wrapText="1"/>
    </xf>
    <xf numFmtId="168" fontId="4" fillId="3" borderId="0" xfId="7" applyNumberFormat="1" applyFont="1" applyFill="1" applyBorder="1" applyAlignment="1">
      <alignment horizontal="right" vertical="top"/>
    </xf>
    <xf numFmtId="0" fontId="3" fillId="3" borderId="0" xfId="7" applyFont="1" applyFill="1" applyBorder="1" applyAlignment="1">
      <alignment vertical="top" wrapText="1"/>
    </xf>
    <xf numFmtId="165" fontId="3" fillId="3" borderId="0" xfId="9" applyNumberFormat="1" applyFont="1" applyFill="1" applyBorder="1" applyAlignment="1" applyProtection="1">
      <alignment horizontal="right" vertical="top" wrapText="1"/>
    </xf>
    <xf numFmtId="172" fontId="4" fillId="3" borderId="0" xfId="7" applyNumberFormat="1" applyFont="1" applyFill="1" applyBorder="1" applyAlignment="1">
      <alignment horizontal="right" vertical="top"/>
    </xf>
    <xf numFmtId="0" fontId="3" fillId="3" borderId="1" xfId="7" applyFont="1" applyFill="1" applyBorder="1" applyAlignment="1">
      <alignment vertical="top" wrapText="1"/>
    </xf>
    <xf numFmtId="0" fontId="3" fillId="3" borderId="0" xfId="1" applyNumberFormat="1" applyFont="1" applyFill="1" applyBorder="1"/>
    <xf numFmtId="164" fontId="3" fillId="3" borderId="0" xfId="1" applyFont="1" applyFill="1" applyBorder="1"/>
    <xf numFmtId="0" fontId="3" fillId="3" borderId="1" xfId="7" applyFont="1" applyFill="1" applyBorder="1" applyAlignment="1">
      <alignment horizontal="right" vertical="top"/>
    </xf>
    <xf numFmtId="164" fontId="3" fillId="3" borderId="2" xfId="1" applyFont="1" applyFill="1" applyBorder="1" applyAlignment="1">
      <alignment horizontal="right" wrapText="1"/>
    </xf>
    <xf numFmtId="0" fontId="3" fillId="3" borderId="2" xfId="1" applyNumberFormat="1" applyFont="1" applyFill="1" applyBorder="1" applyAlignment="1">
      <alignment horizontal="right" wrapText="1"/>
    </xf>
    <xf numFmtId="0" fontId="3" fillId="3" borderId="3" xfId="7" applyFont="1" applyFill="1" applyBorder="1" applyAlignment="1">
      <alignment horizontal="left" vertical="top"/>
    </xf>
    <xf numFmtId="0" fontId="4" fillId="3" borderId="3" xfId="7" applyFont="1" applyFill="1" applyBorder="1" applyAlignment="1">
      <alignment horizontal="right" vertical="top"/>
    </xf>
    <xf numFmtId="0" fontId="4" fillId="3" borderId="3" xfId="7" applyFont="1" applyFill="1" applyBorder="1" applyAlignment="1">
      <alignment vertical="top" wrapText="1"/>
    </xf>
    <xf numFmtId="0" fontId="3" fillId="3" borderId="3" xfId="5" applyFont="1" applyFill="1" applyBorder="1"/>
    <xf numFmtId="0" fontId="4" fillId="3" borderId="3" xfId="5" applyFont="1" applyFill="1" applyBorder="1" applyAlignment="1"/>
    <xf numFmtId="0" fontId="4" fillId="3" borderId="3" xfId="5" applyFont="1" applyFill="1" applyBorder="1" applyAlignment="1" applyProtection="1">
      <alignment horizontal="left"/>
    </xf>
    <xf numFmtId="0" fontId="3" fillId="3" borderId="3" xfId="5" applyNumberFormat="1" applyFont="1" applyFill="1" applyBorder="1" applyAlignment="1" applyProtection="1">
      <alignment horizontal="right" wrapText="1"/>
    </xf>
    <xf numFmtId="0" fontId="4" fillId="3" borderId="0" xfId="7" applyNumberFormat="1" applyFont="1" applyFill="1" applyBorder="1" applyAlignment="1" applyProtection="1">
      <alignment horizontal="center"/>
    </xf>
    <xf numFmtId="0" fontId="3" fillId="3" borderId="0" xfId="7" applyFont="1" applyFill="1" applyBorder="1" applyAlignment="1" applyProtection="1">
      <alignment horizontal="right"/>
    </xf>
    <xf numFmtId="166" fontId="3" fillId="3" borderId="0" xfId="7" applyNumberFormat="1" applyFont="1" applyFill="1" applyBorder="1" applyAlignment="1">
      <alignment horizontal="right" vertical="top" wrapText="1"/>
    </xf>
    <xf numFmtId="0" fontId="3" fillId="3" borderId="0" xfId="1" applyNumberFormat="1" applyFont="1" applyFill="1" applyAlignment="1">
      <alignment horizontal="right" wrapText="1"/>
    </xf>
    <xf numFmtId="0" fontId="3" fillId="3" borderId="1" xfId="1" applyNumberFormat="1" applyFont="1" applyFill="1" applyBorder="1" applyAlignment="1">
      <alignment horizontal="right" wrapText="1"/>
    </xf>
    <xf numFmtId="164" fontId="3" fillId="3" borderId="1" xfId="1" applyNumberFormat="1" applyFont="1" applyFill="1" applyBorder="1" applyAlignment="1" applyProtection="1">
      <alignment horizontal="right" wrapText="1"/>
    </xf>
    <xf numFmtId="1" fontId="11" fillId="0" borderId="5" xfId="3" applyNumberFormat="1" applyFont="1" applyFill="1" applyBorder="1" applyAlignment="1">
      <alignment horizontal="right" vertical="center" wrapText="1"/>
    </xf>
    <xf numFmtId="1" fontId="9" fillId="2" borderId="5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3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 wrapText="1"/>
    </xf>
    <xf numFmtId="164" fontId="11" fillId="0" borderId="5" xfId="23" applyFont="1" applyFill="1" applyBorder="1" applyAlignment="1">
      <alignment horizontal="right" vertical="center" wrapText="1"/>
    </xf>
    <xf numFmtId="164" fontId="9" fillId="0" borderId="5" xfId="23" applyFont="1" applyFill="1" applyBorder="1" applyAlignment="1">
      <alignment horizontal="right" vertical="center" wrapText="1"/>
    </xf>
    <xf numFmtId="0" fontId="9" fillId="0" borderId="5" xfId="25" applyNumberFormat="1" applyFont="1" applyFill="1" applyBorder="1" applyAlignment="1">
      <alignment horizontal="right" vertical="center" wrapText="1"/>
    </xf>
    <xf numFmtId="0" fontId="11" fillId="0" borderId="0" xfId="26" applyNumberFormat="1" applyFont="1" applyFill="1" applyAlignment="1" applyProtection="1">
      <alignment horizontal="right" wrapText="1"/>
    </xf>
    <xf numFmtId="0" fontId="11" fillId="0" borderId="0" xfId="27" applyNumberFormat="1" applyFont="1" applyFill="1" applyAlignment="1" applyProtection="1">
      <alignment horizontal="right" wrapText="1"/>
    </xf>
    <xf numFmtId="0" fontId="11" fillId="0" borderId="0" xfId="28" applyNumberFormat="1" applyFont="1" applyFill="1" applyBorder="1" applyAlignment="1" applyProtection="1">
      <alignment horizontal="right" wrapText="1"/>
    </xf>
    <xf numFmtId="0" fontId="11" fillId="0" borderId="0" xfId="29" applyNumberFormat="1" applyFont="1" applyFill="1" applyAlignment="1" applyProtection="1">
      <alignment horizontal="right" wrapText="1"/>
    </xf>
    <xf numFmtId="0" fontId="11" fillId="0" borderId="0" xfId="30" applyNumberFormat="1" applyFont="1" applyFill="1" applyAlignment="1" applyProtection="1">
      <alignment horizontal="right" wrapText="1"/>
    </xf>
    <xf numFmtId="0" fontId="11" fillId="0" borderId="1" xfId="31" applyNumberFormat="1" applyFont="1" applyFill="1" applyBorder="1" applyAlignment="1" applyProtection="1">
      <alignment horizontal="right" wrapText="1"/>
    </xf>
    <xf numFmtId="0" fontId="11" fillId="0" borderId="1" xfId="32" applyNumberFormat="1" applyFont="1" applyFill="1" applyBorder="1" applyAlignment="1" applyProtection="1">
      <alignment horizontal="right" wrapText="1"/>
    </xf>
    <xf numFmtId="0" fontId="11" fillId="0" borderId="0" xfId="33" applyNumberFormat="1" applyFont="1" applyFill="1" applyBorder="1" applyAlignment="1" applyProtection="1">
      <alignment horizontal="right" wrapText="1"/>
    </xf>
    <xf numFmtId="0" fontId="11" fillId="0" borderId="5" xfId="23" applyNumberFormat="1" applyFont="1" applyFill="1" applyBorder="1" applyAlignment="1">
      <alignment horizontal="right" vertical="center" wrapText="1"/>
    </xf>
    <xf numFmtId="164" fontId="9" fillId="0" borderId="5" xfId="1" applyNumberFormat="1" applyFont="1" applyFill="1" applyBorder="1" applyAlignment="1">
      <alignment horizontal="right" vertical="center" wrapText="1"/>
    </xf>
    <xf numFmtId="0" fontId="9" fillId="0" borderId="5" xfId="23" applyNumberFormat="1" applyFont="1" applyFill="1" applyBorder="1" applyAlignment="1">
      <alignment horizontal="right" vertical="center" wrapText="1"/>
    </xf>
    <xf numFmtId="164" fontId="11" fillId="0" borderId="0" xfId="1" applyFont="1" applyFill="1" applyBorder="1" applyAlignment="1" applyProtection="1">
      <alignment horizontal="right" wrapText="1"/>
    </xf>
    <xf numFmtId="164" fontId="9" fillId="0" borderId="5" xfId="1" applyFont="1" applyFill="1" applyBorder="1" applyAlignment="1">
      <alignment horizontal="right" vertical="center" wrapText="1"/>
    </xf>
    <xf numFmtId="0" fontId="3" fillId="3" borderId="0" xfId="8" applyNumberFormat="1" applyFont="1" applyFill="1" applyBorder="1" applyAlignment="1" applyProtection="1">
      <alignment horizontal="center"/>
    </xf>
    <xf numFmtId="0" fontId="4" fillId="3" borderId="0" xfId="7" applyNumberFormat="1" applyFont="1" applyFill="1" applyBorder="1" applyAlignment="1" applyProtection="1">
      <alignment horizontal="center" wrapText="1"/>
    </xf>
    <xf numFmtId="0" fontId="3" fillId="3" borderId="0" xfId="0" applyFont="1" applyFill="1" applyAlignment="1">
      <alignment wrapText="1"/>
    </xf>
    <xf numFmtId="0" fontId="4" fillId="3" borderId="0" xfId="7" applyNumberFormat="1" applyFont="1" applyFill="1" applyBorder="1" applyAlignment="1" applyProtection="1">
      <alignment horizontal="center"/>
    </xf>
    <xf numFmtId="0" fontId="3" fillId="3" borderId="0" xfId="0" applyFont="1" applyFill="1" applyAlignment="1"/>
    <xf numFmtId="0" fontId="3" fillId="3" borderId="2" xfId="8" applyNumberFormat="1" applyFont="1" applyFill="1" applyBorder="1" applyAlignment="1" applyProtection="1">
      <alignment horizontal="center"/>
    </xf>
    <xf numFmtId="0" fontId="3" fillId="3" borderId="0" xfId="7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9" fillId="2" borderId="6" xfId="0" applyNumberFormat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35">
    <cellStyle name="Comma" xfId="1" builtinId="3"/>
    <cellStyle name="Comma 10" xfId="18"/>
    <cellStyle name="Comma 11" xfId="19"/>
    <cellStyle name="Comma 12" xfId="20"/>
    <cellStyle name="Comma 13" xfId="21"/>
    <cellStyle name="Comma 15" xfId="23"/>
    <cellStyle name="Comma 16" xfId="24"/>
    <cellStyle name="Comma 17" xfId="26"/>
    <cellStyle name="Comma 18" xfId="27"/>
    <cellStyle name="Comma 19" xfId="29"/>
    <cellStyle name="Comma 2" xfId="2"/>
    <cellStyle name="Comma 2 14" xfId="25"/>
    <cellStyle name="Comma 20" xfId="28"/>
    <cellStyle name="Comma 21" xfId="30"/>
    <cellStyle name="Comma 22" xfId="31"/>
    <cellStyle name="Comma 23" xfId="32"/>
    <cellStyle name="Comma 24" xfId="33"/>
    <cellStyle name="Comma 3" xfId="11"/>
    <cellStyle name="Comma 4" xfId="12"/>
    <cellStyle name="Comma 5" xfId="13"/>
    <cellStyle name="Comma 6" xfId="14"/>
    <cellStyle name="Comma 7" xfId="15"/>
    <cellStyle name="Comma 8" xfId="16"/>
    <cellStyle name="Comma 9" xfId="17"/>
    <cellStyle name="Normal" xfId="0" builtinId="0"/>
    <cellStyle name="Normal 17" xfId="22"/>
    <cellStyle name="Normal 2" xfId="3"/>
    <cellStyle name="Normal 2 14" xfId="34"/>
    <cellStyle name="Normal 3" xfId="4"/>
    <cellStyle name="Normal 4" xfId="10"/>
    <cellStyle name="Normal_budget 2004-05_2.6.04" xfId="5"/>
    <cellStyle name="Normal_BUDGET FOR  03-04" xfId="6"/>
    <cellStyle name="Normal_budget for 03-04" xfId="7"/>
    <cellStyle name="Normal_BUDGET-2000" xfId="8"/>
    <cellStyle name="Normal_budgetDocNIC02-0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" transitionEvaluation="1" codeName="Sheet3"/>
  <dimension ref="A1:L235"/>
  <sheetViews>
    <sheetView tabSelected="1" view="pageBreakPreview" topLeftCell="A6" zoomScaleNormal="130" zoomScaleSheetLayoutView="100" workbookViewId="0">
      <selection activeCell="E22" sqref="E22"/>
    </sheetView>
  </sheetViews>
  <sheetFormatPr defaultColWidth="11" defaultRowHeight="12.75"/>
  <cols>
    <col min="1" max="1" width="6.42578125" style="110" customWidth="1"/>
    <col min="2" max="2" width="8.140625" style="105" customWidth="1"/>
    <col min="3" max="3" width="34.5703125" style="94" customWidth="1"/>
    <col min="4" max="4" width="8.5703125" style="98" customWidth="1"/>
    <col min="5" max="5" width="9.42578125" style="98" customWidth="1"/>
    <col min="6" max="6" width="8.42578125" style="98" customWidth="1"/>
    <col min="7" max="7" width="8.5703125" style="98" customWidth="1"/>
    <col min="8" max="8" width="8.5703125" style="85" customWidth="1"/>
    <col min="9" max="9" width="8.42578125" style="98" customWidth="1"/>
    <col min="10" max="10" width="8.5703125" style="98" customWidth="1"/>
    <col min="11" max="11" width="9.140625" style="98" customWidth="1"/>
    <col min="12" max="12" width="8.42578125" style="98" customWidth="1"/>
    <col min="13" max="16384" width="11" style="85"/>
  </cols>
  <sheetData>
    <row r="1" spans="1:12">
      <c r="A1" s="229" t="s">
        <v>111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>
      <c r="A2" s="231" t="s">
        <v>112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1:12">
      <c r="A3" s="86"/>
      <c r="B3" s="87"/>
      <c r="C3" s="88"/>
      <c r="D3" s="198"/>
      <c r="E3" s="198"/>
      <c r="F3" s="198"/>
      <c r="G3" s="198"/>
      <c r="H3" s="89"/>
      <c r="I3" s="198"/>
      <c r="J3" s="198"/>
      <c r="K3" s="198"/>
      <c r="L3" s="198"/>
    </row>
    <row r="4" spans="1:12">
      <c r="A4" s="234" t="s">
        <v>15</v>
      </c>
      <c r="B4" s="234"/>
      <c r="C4" s="234"/>
      <c r="D4" s="234"/>
      <c r="E4" s="90">
        <v>2015</v>
      </c>
      <c r="F4" s="91" t="s">
        <v>16</v>
      </c>
      <c r="G4" s="92"/>
      <c r="H4" s="89"/>
      <c r="I4" s="198"/>
      <c r="J4" s="198"/>
      <c r="K4" s="198"/>
      <c r="L4" s="198"/>
    </row>
    <row r="5" spans="1:12">
      <c r="A5" s="93"/>
      <c r="B5" s="93"/>
      <c r="D5" s="95" t="s">
        <v>68</v>
      </c>
      <c r="E5" s="96">
        <v>2202</v>
      </c>
      <c r="F5" s="97" t="s">
        <v>18</v>
      </c>
      <c r="G5" s="92"/>
      <c r="H5" s="89"/>
      <c r="I5" s="198"/>
      <c r="J5" s="198"/>
      <c r="K5" s="198"/>
      <c r="L5" s="198"/>
    </row>
    <row r="6" spans="1:12">
      <c r="A6" s="93"/>
      <c r="B6" s="93"/>
      <c r="C6" s="199"/>
      <c r="D6" s="95" t="s">
        <v>139</v>
      </c>
      <c r="E6" s="96">
        <v>2515</v>
      </c>
      <c r="F6" s="97" t="s">
        <v>0</v>
      </c>
      <c r="H6" s="89"/>
      <c r="I6" s="198"/>
      <c r="J6" s="198"/>
      <c r="K6" s="198"/>
      <c r="L6" s="198"/>
    </row>
    <row r="7" spans="1:12">
      <c r="A7" s="93"/>
      <c r="B7" s="93"/>
      <c r="C7" s="199"/>
      <c r="D7" s="95" t="s">
        <v>78</v>
      </c>
      <c r="E7" s="99">
        <v>3604</v>
      </c>
      <c r="F7" s="100" t="s">
        <v>122</v>
      </c>
      <c r="G7" s="92"/>
      <c r="H7" s="89"/>
      <c r="I7" s="198"/>
      <c r="J7" s="198"/>
      <c r="K7" s="198"/>
      <c r="L7" s="198"/>
    </row>
    <row r="8" spans="1:12">
      <c r="A8" s="93"/>
      <c r="B8" s="93"/>
      <c r="C8" s="199"/>
      <c r="D8" s="95"/>
      <c r="E8" s="99"/>
      <c r="F8" s="100" t="s">
        <v>123</v>
      </c>
      <c r="G8" s="92"/>
      <c r="H8" s="89"/>
      <c r="I8" s="198"/>
      <c r="J8" s="198"/>
      <c r="K8" s="198"/>
      <c r="L8" s="198"/>
    </row>
    <row r="9" spans="1:12">
      <c r="A9" s="93"/>
      <c r="B9" s="93"/>
      <c r="C9" s="199"/>
      <c r="D9" s="95"/>
      <c r="E9" s="99"/>
      <c r="F9" s="100"/>
      <c r="G9" s="92"/>
      <c r="H9" s="89"/>
      <c r="I9" s="198"/>
      <c r="J9" s="198"/>
      <c r="K9" s="198"/>
      <c r="L9" s="198"/>
    </row>
    <row r="10" spans="1:12">
      <c r="A10" s="101" t="s">
        <v>182</v>
      </c>
      <c r="B10" s="101"/>
      <c r="C10" s="102"/>
      <c r="D10" s="103"/>
      <c r="E10" s="103"/>
      <c r="F10" s="103"/>
      <c r="G10" s="103"/>
      <c r="H10" s="103"/>
      <c r="I10" s="103"/>
      <c r="J10" s="103"/>
      <c r="K10" s="103"/>
      <c r="L10" s="104"/>
    </row>
    <row r="11" spans="1:12">
      <c r="A11" s="94"/>
      <c r="D11" s="106"/>
      <c r="E11" s="107" t="s">
        <v>13</v>
      </c>
      <c r="F11" s="107" t="s">
        <v>14</v>
      </c>
      <c r="G11" s="107" t="s">
        <v>8</v>
      </c>
      <c r="H11" s="98"/>
    </row>
    <row r="12" spans="1:12">
      <c r="A12" s="94"/>
      <c r="D12" s="108" t="s">
        <v>1</v>
      </c>
      <c r="E12" s="198">
        <f>L234</f>
        <v>4424419</v>
      </c>
      <c r="F12" s="109">
        <v>0</v>
      </c>
      <c r="G12" s="198">
        <f>F12+E12</f>
        <v>4424419</v>
      </c>
      <c r="H12" s="98"/>
    </row>
    <row r="13" spans="1:12">
      <c r="A13" s="101" t="s">
        <v>12</v>
      </c>
      <c r="B13" s="101"/>
      <c r="C13" s="102"/>
      <c r="D13" s="103"/>
      <c r="H13" s="98"/>
    </row>
    <row r="14" spans="1:12" ht="13.5">
      <c r="C14" s="111"/>
      <c r="D14" s="112"/>
      <c r="E14" s="112"/>
      <c r="F14" s="112"/>
      <c r="G14" s="112"/>
      <c r="H14" s="112"/>
      <c r="I14" s="113"/>
      <c r="J14" s="114"/>
      <c r="K14" s="115"/>
      <c r="L14" s="116" t="s">
        <v>120</v>
      </c>
    </row>
    <row r="15" spans="1:12" s="120" customFormat="1">
      <c r="A15" s="117"/>
      <c r="B15" s="118"/>
      <c r="C15" s="119"/>
      <c r="D15" s="233" t="s">
        <v>2</v>
      </c>
      <c r="E15" s="233"/>
      <c r="F15" s="228" t="s">
        <v>3</v>
      </c>
      <c r="G15" s="228"/>
      <c r="H15" s="228" t="s">
        <v>4</v>
      </c>
      <c r="I15" s="228"/>
      <c r="J15" s="228" t="s">
        <v>3</v>
      </c>
      <c r="K15" s="228"/>
      <c r="L15" s="228"/>
    </row>
    <row r="16" spans="1:12" s="120" customFormat="1">
      <c r="A16" s="121"/>
      <c r="B16" s="122"/>
      <c r="C16" s="119" t="s">
        <v>5</v>
      </c>
      <c r="D16" s="228" t="s">
        <v>141</v>
      </c>
      <c r="E16" s="228"/>
      <c r="F16" s="228" t="s">
        <v>168</v>
      </c>
      <c r="G16" s="228"/>
      <c r="H16" s="228" t="s">
        <v>168</v>
      </c>
      <c r="I16" s="228"/>
      <c r="J16" s="228" t="s">
        <v>176</v>
      </c>
      <c r="K16" s="228"/>
      <c r="L16" s="228"/>
    </row>
    <row r="17" spans="1:12" s="120" customFormat="1">
      <c r="A17" s="123"/>
      <c r="B17" s="124"/>
      <c r="C17" s="125"/>
      <c r="D17" s="126" t="s">
        <v>6</v>
      </c>
      <c r="E17" s="126" t="s">
        <v>7</v>
      </c>
      <c r="F17" s="126" t="s">
        <v>6</v>
      </c>
      <c r="G17" s="126" t="s">
        <v>7</v>
      </c>
      <c r="H17" s="126" t="s">
        <v>6</v>
      </c>
      <c r="I17" s="126" t="s">
        <v>7</v>
      </c>
      <c r="J17" s="126" t="s">
        <v>6</v>
      </c>
      <c r="K17" s="126" t="s">
        <v>7</v>
      </c>
      <c r="L17" s="126" t="s">
        <v>8</v>
      </c>
    </row>
    <row r="18" spans="1:12" s="120" customFormat="1" ht="13.35" customHeight="1">
      <c r="A18" s="127"/>
      <c r="B18" s="128"/>
      <c r="C18" s="129"/>
      <c r="D18" s="130"/>
      <c r="E18" s="130"/>
      <c r="F18" s="130"/>
      <c r="G18" s="130"/>
      <c r="H18" s="130"/>
      <c r="I18" s="130"/>
      <c r="J18" s="130"/>
      <c r="K18" s="130"/>
      <c r="L18" s="130"/>
    </row>
    <row r="19" spans="1:12" ht="13.35" customHeight="1">
      <c r="A19" s="131"/>
      <c r="B19" s="132"/>
      <c r="C19" s="133" t="s">
        <v>9</v>
      </c>
      <c r="D19" s="95"/>
      <c r="E19" s="95"/>
      <c r="F19" s="95"/>
      <c r="G19" s="91"/>
      <c r="H19" s="95"/>
      <c r="I19" s="95"/>
      <c r="J19" s="95"/>
      <c r="K19" s="95"/>
      <c r="L19" s="95"/>
    </row>
    <row r="20" spans="1:12" ht="13.35" customHeight="1">
      <c r="A20" s="134" t="s">
        <v>10</v>
      </c>
      <c r="B20" s="135">
        <v>2015</v>
      </c>
      <c r="C20" s="136" t="s">
        <v>16</v>
      </c>
      <c r="D20" s="95"/>
      <c r="E20" s="95"/>
      <c r="F20" s="95"/>
      <c r="G20" s="91"/>
      <c r="H20" s="95"/>
      <c r="I20" s="95"/>
      <c r="J20" s="95"/>
      <c r="K20" s="95"/>
      <c r="L20" s="95"/>
    </row>
    <row r="21" spans="1:12" ht="13.35" customHeight="1">
      <c r="A21" s="134"/>
      <c r="B21" s="137">
        <v>0.10100000000000001</v>
      </c>
      <c r="C21" s="136" t="s">
        <v>27</v>
      </c>
      <c r="D21" s="138"/>
      <c r="E21" s="138"/>
      <c r="F21" s="138"/>
      <c r="G21" s="138"/>
      <c r="H21" s="138"/>
      <c r="I21" s="138"/>
      <c r="J21" s="138"/>
      <c r="K21" s="138"/>
      <c r="L21" s="138"/>
    </row>
    <row r="22" spans="1:12" ht="13.35" customHeight="1">
      <c r="A22" s="134"/>
      <c r="B22" s="139">
        <v>60</v>
      </c>
      <c r="C22" s="140" t="s">
        <v>28</v>
      </c>
      <c r="D22" s="138"/>
      <c r="E22" s="138"/>
      <c r="F22" s="138"/>
      <c r="G22" s="138"/>
      <c r="H22" s="138"/>
      <c r="I22" s="138"/>
      <c r="J22" s="138"/>
      <c r="K22" s="138"/>
      <c r="L22" s="138"/>
    </row>
    <row r="23" spans="1:12" ht="13.35" customHeight="1">
      <c r="A23" s="134"/>
      <c r="B23" s="155" t="s">
        <v>29</v>
      </c>
      <c r="C23" s="140" t="s">
        <v>30</v>
      </c>
      <c r="D23" s="141">
        <v>0</v>
      </c>
      <c r="E23" s="142">
        <v>9415</v>
      </c>
      <c r="F23" s="141">
        <v>0</v>
      </c>
      <c r="G23" s="95">
        <v>9629</v>
      </c>
      <c r="H23" s="141">
        <v>0</v>
      </c>
      <c r="I23" s="142">
        <v>9629</v>
      </c>
      <c r="J23" s="141">
        <v>0</v>
      </c>
      <c r="K23" s="95">
        <v>9287</v>
      </c>
      <c r="L23" s="95">
        <f>SUM(J23:K23)</f>
        <v>9287</v>
      </c>
    </row>
    <row r="24" spans="1:12" ht="13.35" customHeight="1">
      <c r="A24" s="134"/>
      <c r="B24" s="155" t="s">
        <v>31</v>
      </c>
      <c r="C24" s="140" t="s">
        <v>32</v>
      </c>
      <c r="D24" s="141">
        <v>0</v>
      </c>
      <c r="E24" s="142">
        <v>191</v>
      </c>
      <c r="F24" s="141">
        <v>0</v>
      </c>
      <c r="G24" s="95">
        <v>220</v>
      </c>
      <c r="H24" s="141">
        <v>0</v>
      </c>
      <c r="I24" s="142">
        <v>220</v>
      </c>
      <c r="J24" s="141">
        <v>0</v>
      </c>
      <c r="K24" s="95">
        <v>220</v>
      </c>
      <c r="L24" s="95">
        <f>SUM(J24:K24)</f>
        <v>220</v>
      </c>
    </row>
    <row r="25" spans="1:12" ht="13.35" customHeight="1">
      <c r="A25" s="134"/>
      <c r="B25" s="155" t="s">
        <v>33</v>
      </c>
      <c r="C25" s="140" t="s">
        <v>34</v>
      </c>
      <c r="D25" s="143">
        <v>0</v>
      </c>
      <c r="E25" s="144">
        <v>1630</v>
      </c>
      <c r="F25" s="143">
        <v>0</v>
      </c>
      <c r="G25" s="145">
        <v>1130</v>
      </c>
      <c r="H25" s="143">
        <v>0</v>
      </c>
      <c r="I25" s="144">
        <v>1130</v>
      </c>
      <c r="J25" s="143">
        <v>0</v>
      </c>
      <c r="K25" s="145">
        <v>1130</v>
      </c>
      <c r="L25" s="145">
        <f>SUM(J25:K25)</f>
        <v>1130</v>
      </c>
    </row>
    <row r="26" spans="1:12" ht="13.35" customHeight="1">
      <c r="A26" s="134" t="s">
        <v>8</v>
      </c>
      <c r="B26" s="139">
        <v>60</v>
      </c>
      <c r="C26" s="140" t="s">
        <v>28</v>
      </c>
      <c r="D26" s="146">
        <f t="shared" ref="D26:L26" si="0">SUM(D23:D25)</f>
        <v>0</v>
      </c>
      <c r="E26" s="147">
        <f t="shared" si="0"/>
        <v>11236</v>
      </c>
      <c r="F26" s="146">
        <f t="shared" si="0"/>
        <v>0</v>
      </c>
      <c r="G26" s="148">
        <f t="shared" si="0"/>
        <v>10979</v>
      </c>
      <c r="H26" s="146">
        <f t="shared" si="0"/>
        <v>0</v>
      </c>
      <c r="I26" s="147">
        <f t="shared" si="0"/>
        <v>10979</v>
      </c>
      <c r="J26" s="146">
        <f t="shared" si="0"/>
        <v>0</v>
      </c>
      <c r="K26" s="148">
        <f t="shared" ref="K26" si="1">SUM(K23:K25)</f>
        <v>10637</v>
      </c>
      <c r="L26" s="148">
        <f t="shared" si="0"/>
        <v>10637</v>
      </c>
    </row>
    <row r="27" spans="1:12" ht="13.35" customHeight="1">
      <c r="A27" s="134" t="s">
        <v>8</v>
      </c>
      <c r="B27" s="137">
        <v>0.10100000000000001</v>
      </c>
      <c r="C27" s="136" t="s">
        <v>27</v>
      </c>
      <c r="D27" s="146">
        <f t="shared" ref="D27:J27" si="2">D26</f>
        <v>0</v>
      </c>
      <c r="E27" s="147">
        <f t="shared" si="2"/>
        <v>11236</v>
      </c>
      <c r="F27" s="146">
        <f t="shared" si="2"/>
        <v>0</v>
      </c>
      <c r="G27" s="148">
        <f t="shared" si="2"/>
        <v>10979</v>
      </c>
      <c r="H27" s="146">
        <f t="shared" si="2"/>
        <v>0</v>
      </c>
      <c r="I27" s="147">
        <f t="shared" si="2"/>
        <v>10979</v>
      </c>
      <c r="J27" s="146">
        <f t="shared" si="2"/>
        <v>0</v>
      </c>
      <c r="K27" s="148">
        <f t="shared" ref="K27" si="3">K26</f>
        <v>10637</v>
      </c>
      <c r="L27" s="148">
        <f>SUM(J27:K27)</f>
        <v>10637</v>
      </c>
    </row>
    <row r="28" spans="1:12" ht="13.35" customHeight="1">
      <c r="A28" s="134"/>
      <c r="B28" s="137"/>
      <c r="C28" s="136"/>
      <c r="D28" s="95"/>
      <c r="E28" s="95"/>
      <c r="F28" s="95"/>
      <c r="G28" s="95"/>
      <c r="H28" s="95"/>
      <c r="I28" s="95"/>
      <c r="J28" s="95"/>
      <c r="K28" s="95"/>
      <c r="L28" s="95"/>
    </row>
    <row r="29" spans="1:12" ht="25.5">
      <c r="A29" s="134"/>
      <c r="B29" s="137">
        <v>0.10299999999999999</v>
      </c>
      <c r="C29" s="136" t="s">
        <v>140</v>
      </c>
      <c r="D29" s="95"/>
      <c r="E29" s="95"/>
      <c r="F29" s="95"/>
      <c r="G29" s="95"/>
      <c r="H29" s="95"/>
      <c r="I29" s="95"/>
      <c r="J29" s="95"/>
      <c r="K29" s="95"/>
      <c r="L29" s="95"/>
    </row>
    <row r="30" spans="1:12" ht="13.35" customHeight="1">
      <c r="A30" s="134"/>
      <c r="B30" s="139">
        <v>60</v>
      </c>
      <c r="C30" s="140" t="s">
        <v>28</v>
      </c>
      <c r="D30" s="95"/>
      <c r="E30" s="95"/>
      <c r="F30" s="95"/>
      <c r="G30" s="95"/>
      <c r="H30" s="95"/>
      <c r="I30" s="95"/>
      <c r="J30" s="95"/>
      <c r="K30" s="95"/>
      <c r="L30" s="95"/>
    </row>
    <row r="31" spans="1:12" ht="13.35" customHeight="1">
      <c r="A31" s="134"/>
      <c r="B31" s="139" t="s">
        <v>31</v>
      </c>
      <c r="C31" s="140" t="s">
        <v>32</v>
      </c>
      <c r="D31" s="141">
        <v>0</v>
      </c>
      <c r="E31" s="141">
        <v>0</v>
      </c>
      <c r="F31" s="141">
        <v>0</v>
      </c>
      <c r="G31" s="95">
        <v>300</v>
      </c>
      <c r="H31" s="141">
        <v>0</v>
      </c>
      <c r="I31" s="142">
        <v>300</v>
      </c>
      <c r="J31" s="141">
        <v>0</v>
      </c>
      <c r="K31" s="95">
        <v>300</v>
      </c>
      <c r="L31" s="95">
        <f>SUM(J31:K31)</f>
        <v>300</v>
      </c>
    </row>
    <row r="32" spans="1:12" ht="13.35" customHeight="1">
      <c r="A32" s="134"/>
      <c r="B32" s="139" t="s">
        <v>35</v>
      </c>
      <c r="C32" s="140" t="s">
        <v>36</v>
      </c>
      <c r="D32" s="141">
        <v>0</v>
      </c>
      <c r="E32" s="142">
        <v>722</v>
      </c>
      <c r="F32" s="141">
        <v>0</v>
      </c>
      <c r="G32" s="95">
        <v>1000</v>
      </c>
      <c r="H32" s="141">
        <v>0</v>
      </c>
      <c r="I32" s="142">
        <v>1000</v>
      </c>
      <c r="J32" s="141">
        <v>0</v>
      </c>
      <c r="K32" s="95">
        <v>1000</v>
      </c>
      <c r="L32" s="95">
        <f>SUM(J32:K32)</f>
        <v>1000</v>
      </c>
    </row>
    <row r="33" spans="1:12" ht="13.35" customHeight="1">
      <c r="A33" s="134"/>
      <c r="B33" s="155" t="s">
        <v>37</v>
      </c>
      <c r="C33" s="140" t="s">
        <v>26</v>
      </c>
      <c r="D33" s="149">
        <v>0</v>
      </c>
      <c r="E33" s="151">
        <v>2171</v>
      </c>
      <c r="F33" s="149">
        <v>0</v>
      </c>
      <c r="G33" s="150">
        <v>2500</v>
      </c>
      <c r="H33" s="149">
        <v>0</v>
      </c>
      <c r="I33" s="151">
        <v>2500</v>
      </c>
      <c r="J33" s="149">
        <v>0</v>
      </c>
      <c r="K33" s="150">
        <v>2500</v>
      </c>
      <c r="L33" s="150">
        <f>SUM(J33:K33)</f>
        <v>2500</v>
      </c>
    </row>
    <row r="34" spans="1:12" ht="13.35" customHeight="1">
      <c r="A34" s="134" t="s">
        <v>8</v>
      </c>
      <c r="B34" s="139">
        <v>60</v>
      </c>
      <c r="C34" s="140" t="s">
        <v>28</v>
      </c>
      <c r="D34" s="149">
        <f t="shared" ref="D34:J34" si="4">SUM(D31:D33)</f>
        <v>0</v>
      </c>
      <c r="E34" s="151">
        <f t="shared" si="4"/>
        <v>2893</v>
      </c>
      <c r="F34" s="149">
        <f t="shared" si="4"/>
        <v>0</v>
      </c>
      <c r="G34" s="150">
        <f t="shared" si="4"/>
        <v>3800</v>
      </c>
      <c r="H34" s="149">
        <f t="shared" si="4"/>
        <v>0</v>
      </c>
      <c r="I34" s="151">
        <f t="shared" si="4"/>
        <v>3800</v>
      </c>
      <c r="J34" s="149">
        <f t="shared" si="4"/>
        <v>0</v>
      </c>
      <c r="K34" s="150">
        <f t="shared" ref="K34" si="5">SUM(K31:K33)</f>
        <v>3800</v>
      </c>
      <c r="L34" s="150">
        <f>SUM(J34:K34)</f>
        <v>3800</v>
      </c>
    </row>
    <row r="35" spans="1:12" ht="25.5">
      <c r="A35" s="152" t="s">
        <v>8</v>
      </c>
      <c r="B35" s="153">
        <v>0.10299999999999999</v>
      </c>
      <c r="C35" s="154" t="s">
        <v>140</v>
      </c>
      <c r="D35" s="146">
        <f t="shared" ref="D35:J35" si="6">D34</f>
        <v>0</v>
      </c>
      <c r="E35" s="147">
        <f t="shared" si="6"/>
        <v>2893</v>
      </c>
      <c r="F35" s="146">
        <f t="shared" si="6"/>
        <v>0</v>
      </c>
      <c r="G35" s="148">
        <f t="shared" si="6"/>
        <v>3800</v>
      </c>
      <c r="H35" s="146">
        <f t="shared" si="6"/>
        <v>0</v>
      </c>
      <c r="I35" s="147">
        <f t="shared" si="6"/>
        <v>3800</v>
      </c>
      <c r="J35" s="146">
        <f t="shared" si="6"/>
        <v>0</v>
      </c>
      <c r="K35" s="148">
        <f t="shared" ref="K35" si="7">K34</f>
        <v>3800</v>
      </c>
      <c r="L35" s="148">
        <f>SUM(J35:K35)</f>
        <v>3800</v>
      </c>
    </row>
    <row r="36" spans="1:12" ht="1.5" customHeight="1">
      <c r="A36" s="134"/>
      <c r="B36" s="155"/>
      <c r="C36" s="140"/>
      <c r="D36" s="145"/>
      <c r="E36" s="145"/>
      <c r="F36" s="145"/>
      <c r="G36" s="145"/>
      <c r="H36" s="145"/>
      <c r="I36" s="145"/>
      <c r="J36" s="145"/>
      <c r="K36" s="145"/>
      <c r="L36" s="145"/>
    </row>
    <row r="37" spans="1:12" ht="25.5">
      <c r="A37" s="134"/>
      <c r="B37" s="137">
        <v>0.109</v>
      </c>
      <c r="C37" s="136" t="s">
        <v>38</v>
      </c>
      <c r="D37" s="145"/>
      <c r="E37" s="145"/>
      <c r="F37" s="145"/>
      <c r="G37" s="145"/>
      <c r="H37" s="145"/>
      <c r="I37" s="145"/>
      <c r="J37" s="145"/>
      <c r="K37" s="145"/>
      <c r="L37" s="145"/>
    </row>
    <row r="38" spans="1:12">
      <c r="A38" s="134"/>
      <c r="B38" s="139">
        <v>61</v>
      </c>
      <c r="C38" s="140" t="s">
        <v>39</v>
      </c>
      <c r="D38" s="145"/>
      <c r="E38" s="145"/>
      <c r="F38" s="145"/>
      <c r="G38" s="145"/>
      <c r="H38" s="145"/>
      <c r="I38" s="145"/>
      <c r="J38" s="145"/>
      <c r="K38" s="145"/>
      <c r="L38" s="145"/>
    </row>
    <row r="39" spans="1:12">
      <c r="A39" s="134"/>
      <c r="B39" s="139" t="s">
        <v>40</v>
      </c>
      <c r="C39" s="140" t="s">
        <v>32</v>
      </c>
      <c r="D39" s="143">
        <v>0</v>
      </c>
      <c r="E39" s="144">
        <v>57</v>
      </c>
      <c r="F39" s="143">
        <v>0</v>
      </c>
      <c r="G39" s="145">
        <v>300</v>
      </c>
      <c r="H39" s="143">
        <v>0</v>
      </c>
      <c r="I39" s="144">
        <v>300</v>
      </c>
      <c r="J39" s="143">
        <v>0</v>
      </c>
      <c r="K39" s="145">
        <v>300</v>
      </c>
      <c r="L39" s="145">
        <f>SUM(J39:K39)</f>
        <v>300</v>
      </c>
    </row>
    <row r="40" spans="1:12">
      <c r="A40" s="134"/>
      <c r="B40" s="155" t="s">
        <v>41</v>
      </c>
      <c r="C40" s="140" t="s">
        <v>26</v>
      </c>
      <c r="D40" s="143">
        <v>0</v>
      </c>
      <c r="E40" s="144">
        <v>753</v>
      </c>
      <c r="F40" s="143">
        <v>0</v>
      </c>
      <c r="G40" s="145">
        <v>1500</v>
      </c>
      <c r="H40" s="143">
        <v>0</v>
      </c>
      <c r="I40" s="144">
        <v>1500</v>
      </c>
      <c r="J40" s="143">
        <v>0</v>
      </c>
      <c r="K40" s="145">
        <v>1500</v>
      </c>
      <c r="L40" s="145">
        <f>SUM(J40:K40)</f>
        <v>1500</v>
      </c>
    </row>
    <row r="41" spans="1:12">
      <c r="A41" s="134" t="s">
        <v>8</v>
      </c>
      <c r="B41" s="139">
        <v>61</v>
      </c>
      <c r="C41" s="140" t="s">
        <v>39</v>
      </c>
      <c r="D41" s="146">
        <f t="shared" ref="D41:J41" si="8">SUM(D39:D40)</f>
        <v>0</v>
      </c>
      <c r="E41" s="147">
        <f t="shared" si="8"/>
        <v>810</v>
      </c>
      <c r="F41" s="146">
        <f t="shared" si="8"/>
        <v>0</v>
      </c>
      <c r="G41" s="148">
        <f t="shared" si="8"/>
        <v>1800</v>
      </c>
      <c r="H41" s="146">
        <f t="shared" si="8"/>
        <v>0</v>
      </c>
      <c r="I41" s="147">
        <f t="shared" si="8"/>
        <v>1800</v>
      </c>
      <c r="J41" s="146">
        <f t="shared" si="8"/>
        <v>0</v>
      </c>
      <c r="K41" s="148">
        <f t="shared" ref="K41" si="9">SUM(K39:K40)</f>
        <v>1800</v>
      </c>
      <c r="L41" s="148">
        <f>SUM(J41:K41)</f>
        <v>1800</v>
      </c>
    </row>
    <row r="42" spans="1:12" ht="9" customHeight="1">
      <c r="A42" s="134"/>
      <c r="B42" s="155"/>
      <c r="C42" s="140"/>
      <c r="D42" s="145"/>
      <c r="E42" s="145"/>
      <c r="F42" s="145"/>
      <c r="G42" s="145"/>
      <c r="H42" s="145"/>
      <c r="I42" s="145"/>
      <c r="J42" s="145"/>
      <c r="K42" s="145"/>
      <c r="L42" s="145"/>
    </row>
    <row r="43" spans="1:12">
      <c r="A43" s="134"/>
      <c r="B43" s="139">
        <v>62</v>
      </c>
      <c r="C43" s="140" t="s">
        <v>127</v>
      </c>
      <c r="D43" s="145"/>
      <c r="E43" s="145"/>
      <c r="F43" s="145"/>
      <c r="G43" s="145"/>
      <c r="H43" s="145"/>
      <c r="I43" s="145"/>
      <c r="J43" s="145"/>
      <c r="K43" s="145"/>
      <c r="L43" s="145"/>
    </row>
    <row r="44" spans="1:12">
      <c r="A44" s="134"/>
      <c r="B44" s="139" t="s">
        <v>42</v>
      </c>
      <c r="C44" s="140" t="s">
        <v>32</v>
      </c>
      <c r="D44" s="143">
        <v>0</v>
      </c>
      <c r="E44" s="144">
        <v>20</v>
      </c>
      <c r="F44" s="143">
        <v>0</v>
      </c>
      <c r="G44" s="145">
        <v>700</v>
      </c>
      <c r="H44" s="143">
        <v>0</v>
      </c>
      <c r="I44" s="144">
        <v>700</v>
      </c>
      <c r="J44" s="143">
        <v>0</v>
      </c>
      <c r="K44" s="145">
        <v>700</v>
      </c>
      <c r="L44" s="145">
        <f>SUM(J44:K44)</f>
        <v>700</v>
      </c>
    </row>
    <row r="45" spans="1:12">
      <c r="A45" s="134"/>
      <c r="B45" s="155" t="s">
        <v>43</v>
      </c>
      <c r="C45" s="140" t="s">
        <v>26</v>
      </c>
      <c r="D45" s="143">
        <v>0</v>
      </c>
      <c r="E45" s="144">
        <v>9520</v>
      </c>
      <c r="F45" s="143">
        <v>0</v>
      </c>
      <c r="G45" s="145">
        <v>5000</v>
      </c>
      <c r="H45" s="143">
        <v>0</v>
      </c>
      <c r="I45" s="144">
        <v>5000</v>
      </c>
      <c r="J45" s="143">
        <v>0</v>
      </c>
      <c r="K45" s="145">
        <v>5000</v>
      </c>
      <c r="L45" s="145">
        <f>SUM(J45:K45)</f>
        <v>5000</v>
      </c>
    </row>
    <row r="46" spans="1:12">
      <c r="A46" s="134" t="s">
        <v>8</v>
      </c>
      <c r="B46" s="139">
        <v>62</v>
      </c>
      <c r="C46" s="140" t="s">
        <v>127</v>
      </c>
      <c r="D46" s="146">
        <f t="shared" ref="D46:J46" si="10">SUM(D44:D45)</f>
        <v>0</v>
      </c>
      <c r="E46" s="147">
        <f t="shared" si="10"/>
        <v>9540</v>
      </c>
      <c r="F46" s="146">
        <f t="shared" si="10"/>
        <v>0</v>
      </c>
      <c r="G46" s="148">
        <f t="shared" si="10"/>
        <v>5700</v>
      </c>
      <c r="H46" s="146">
        <f t="shared" si="10"/>
        <v>0</v>
      </c>
      <c r="I46" s="147">
        <f t="shared" si="10"/>
        <v>5700</v>
      </c>
      <c r="J46" s="146">
        <f t="shared" si="10"/>
        <v>0</v>
      </c>
      <c r="K46" s="148">
        <f t="shared" ref="K46" si="11">SUM(K44:K45)</f>
        <v>5700</v>
      </c>
      <c r="L46" s="148">
        <f>SUM(J46:K46)</f>
        <v>5700</v>
      </c>
    </row>
    <row r="47" spans="1:12" ht="25.5">
      <c r="A47" s="134" t="s">
        <v>8</v>
      </c>
      <c r="B47" s="137">
        <v>0.109</v>
      </c>
      <c r="C47" s="136" t="s">
        <v>38</v>
      </c>
      <c r="D47" s="143">
        <f t="shared" ref="D47:J47" si="12">D46+D41</f>
        <v>0</v>
      </c>
      <c r="E47" s="144">
        <f t="shared" si="12"/>
        <v>10350</v>
      </c>
      <c r="F47" s="143">
        <f t="shared" si="12"/>
        <v>0</v>
      </c>
      <c r="G47" s="145">
        <f t="shared" si="12"/>
        <v>7500</v>
      </c>
      <c r="H47" s="143">
        <f t="shared" si="12"/>
        <v>0</v>
      </c>
      <c r="I47" s="144">
        <f t="shared" si="12"/>
        <v>7500</v>
      </c>
      <c r="J47" s="143">
        <f t="shared" si="12"/>
        <v>0</v>
      </c>
      <c r="K47" s="145">
        <f t="shared" ref="K47" si="13">K46+K41</f>
        <v>7500</v>
      </c>
      <c r="L47" s="145">
        <f>SUM(J47:K47)</f>
        <v>7500</v>
      </c>
    </row>
    <row r="48" spans="1:12">
      <c r="A48" s="134" t="s">
        <v>8</v>
      </c>
      <c r="B48" s="135">
        <v>2015</v>
      </c>
      <c r="C48" s="136" t="s">
        <v>16</v>
      </c>
      <c r="D48" s="146">
        <f t="shared" ref="D48:L48" si="14">D47+D35+D27</f>
        <v>0</v>
      </c>
      <c r="E48" s="147">
        <f t="shared" si="14"/>
        <v>24479</v>
      </c>
      <c r="F48" s="146">
        <f t="shared" si="14"/>
        <v>0</v>
      </c>
      <c r="G48" s="148">
        <f t="shared" si="14"/>
        <v>22279</v>
      </c>
      <c r="H48" s="146">
        <f t="shared" si="14"/>
        <v>0</v>
      </c>
      <c r="I48" s="147">
        <f t="shared" si="14"/>
        <v>22279</v>
      </c>
      <c r="J48" s="146">
        <f t="shared" si="14"/>
        <v>0</v>
      </c>
      <c r="K48" s="148">
        <f t="shared" ref="K48" si="15">K47+K35+K27</f>
        <v>21937</v>
      </c>
      <c r="L48" s="148">
        <f t="shared" si="14"/>
        <v>21937</v>
      </c>
    </row>
    <row r="49" spans="1:12" ht="9" customHeight="1">
      <c r="A49" s="131"/>
      <c r="B49" s="132"/>
      <c r="C49" s="133"/>
      <c r="D49" s="95"/>
      <c r="E49" s="95"/>
      <c r="F49" s="95"/>
      <c r="G49" s="95"/>
      <c r="H49" s="95"/>
      <c r="I49" s="95"/>
      <c r="J49" s="95"/>
      <c r="K49" s="95"/>
      <c r="L49" s="95"/>
    </row>
    <row r="50" spans="1:12">
      <c r="A50" s="86" t="s">
        <v>10</v>
      </c>
      <c r="B50" s="135">
        <v>2202</v>
      </c>
      <c r="C50" s="136" t="s">
        <v>18</v>
      </c>
      <c r="H50" s="98"/>
    </row>
    <row r="51" spans="1:12">
      <c r="A51" s="86"/>
      <c r="B51" s="156">
        <v>1.198</v>
      </c>
      <c r="C51" s="136" t="s">
        <v>11</v>
      </c>
      <c r="D51" s="157"/>
      <c r="E51" s="95"/>
      <c r="F51" s="157"/>
      <c r="G51" s="157"/>
      <c r="H51" s="157"/>
      <c r="I51" s="157"/>
      <c r="J51" s="157"/>
      <c r="K51" s="157"/>
      <c r="L51" s="158"/>
    </row>
    <row r="52" spans="1:12">
      <c r="A52" s="86"/>
      <c r="B52" s="159">
        <v>61</v>
      </c>
      <c r="C52" s="140" t="s">
        <v>19</v>
      </c>
      <c r="D52" s="157"/>
      <c r="E52" s="157"/>
      <c r="F52" s="95"/>
      <c r="G52" s="95"/>
      <c r="H52" s="95"/>
      <c r="I52" s="95"/>
      <c r="J52" s="95"/>
      <c r="K52" s="95"/>
      <c r="L52" s="145"/>
    </row>
    <row r="53" spans="1:12">
      <c r="A53" s="86"/>
      <c r="B53" s="159">
        <v>46</v>
      </c>
      <c r="C53" s="140" t="s">
        <v>21</v>
      </c>
      <c r="D53" s="160"/>
      <c r="E53" s="160"/>
      <c r="F53" s="161"/>
      <c r="G53" s="161"/>
      <c r="H53" s="161"/>
      <c r="I53" s="161"/>
      <c r="J53" s="161"/>
      <c r="K53" s="161"/>
      <c r="L53" s="161"/>
    </row>
    <row r="54" spans="1:12" ht="12.75" customHeight="1">
      <c r="A54" s="86"/>
      <c r="B54" s="155" t="s">
        <v>128</v>
      </c>
      <c r="C54" s="140" t="s">
        <v>166</v>
      </c>
      <c r="D54" s="141">
        <v>0</v>
      </c>
      <c r="E54" s="142">
        <v>4726</v>
      </c>
      <c r="F54" s="142">
        <v>5225</v>
      </c>
      <c r="G54" s="142">
        <v>19233</v>
      </c>
      <c r="H54" s="142">
        <v>1328</v>
      </c>
      <c r="I54" s="142">
        <v>19233</v>
      </c>
      <c r="J54" s="141">
        <v>0</v>
      </c>
      <c r="K54" s="141">
        <v>0</v>
      </c>
      <c r="L54" s="141">
        <f>SUM(J54:K54)</f>
        <v>0</v>
      </c>
    </row>
    <row r="55" spans="1:12">
      <c r="A55" s="86" t="s">
        <v>8</v>
      </c>
      <c r="B55" s="159">
        <v>46</v>
      </c>
      <c r="C55" s="140" t="s">
        <v>21</v>
      </c>
      <c r="D55" s="146">
        <f t="shared" ref="D55:L55" si="16">SUM(D54:D54)</f>
        <v>0</v>
      </c>
      <c r="E55" s="147">
        <f t="shared" si="16"/>
        <v>4726</v>
      </c>
      <c r="F55" s="147">
        <f t="shared" si="16"/>
        <v>5225</v>
      </c>
      <c r="G55" s="147">
        <f t="shared" si="16"/>
        <v>19233</v>
      </c>
      <c r="H55" s="147">
        <f t="shared" si="16"/>
        <v>1328</v>
      </c>
      <c r="I55" s="147">
        <f t="shared" si="16"/>
        <v>19233</v>
      </c>
      <c r="J55" s="146">
        <f t="shared" si="16"/>
        <v>0</v>
      </c>
      <c r="K55" s="146">
        <f t="shared" si="16"/>
        <v>0</v>
      </c>
      <c r="L55" s="146">
        <f t="shared" si="16"/>
        <v>0</v>
      </c>
    </row>
    <row r="56" spans="1:12" ht="13.35" customHeight="1">
      <c r="A56" s="86" t="s">
        <v>8</v>
      </c>
      <c r="B56" s="159">
        <v>61</v>
      </c>
      <c r="C56" s="140" t="s">
        <v>19</v>
      </c>
      <c r="D56" s="149">
        <f t="shared" ref="D56:L56" si="17">D55</f>
        <v>0</v>
      </c>
      <c r="E56" s="151">
        <f t="shared" si="17"/>
        <v>4726</v>
      </c>
      <c r="F56" s="151">
        <f t="shared" si="17"/>
        <v>5225</v>
      </c>
      <c r="G56" s="151">
        <f t="shared" si="17"/>
        <v>19233</v>
      </c>
      <c r="H56" s="151">
        <f t="shared" si="17"/>
        <v>1328</v>
      </c>
      <c r="I56" s="151">
        <f t="shared" si="17"/>
        <v>19233</v>
      </c>
      <c r="J56" s="149">
        <f t="shared" si="17"/>
        <v>0</v>
      </c>
      <c r="K56" s="149">
        <f t="shared" si="17"/>
        <v>0</v>
      </c>
      <c r="L56" s="149">
        <f t="shared" si="17"/>
        <v>0</v>
      </c>
    </row>
    <row r="57" spans="1:12" ht="9" customHeight="1">
      <c r="A57" s="86"/>
      <c r="B57" s="159"/>
      <c r="C57" s="140"/>
      <c r="D57" s="142"/>
      <c r="E57" s="142"/>
      <c r="F57" s="142"/>
      <c r="G57" s="95"/>
      <c r="H57" s="95"/>
      <c r="I57" s="95"/>
      <c r="J57" s="142"/>
      <c r="K57" s="95"/>
      <c r="L57" s="95"/>
    </row>
    <row r="58" spans="1:12" ht="13.35" customHeight="1">
      <c r="A58" s="86"/>
      <c r="B58" s="159">
        <v>62</v>
      </c>
      <c r="C58" s="140" t="s">
        <v>24</v>
      </c>
      <c r="D58" s="157"/>
      <c r="E58" s="157"/>
      <c r="F58" s="162"/>
      <c r="G58" s="162"/>
      <c r="H58" s="162"/>
      <c r="I58" s="162"/>
      <c r="J58" s="162"/>
      <c r="K58" s="162"/>
      <c r="L58" s="162"/>
    </row>
    <row r="59" spans="1:12" ht="13.35" customHeight="1">
      <c r="A59" s="86"/>
      <c r="B59" s="159">
        <v>45</v>
      </c>
      <c r="C59" s="140" t="s">
        <v>20</v>
      </c>
      <c r="D59" s="163"/>
      <c r="E59" s="163"/>
      <c r="F59" s="162"/>
      <c r="G59" s="162"/>
      <c r="H59" s="162"/>
      <c r="I59" s="162"/>
      <c r="J59" s="162"/>
      <c r="K59" s="162"/>
      <c r="L59" s="162"/>
    </row>
    <row r="60" spans="1:12" ht="13.35" customHeight="1">
      <c r="A60" s="86"/>
      <c r="B60" s="155" t="s">
        <v>129</v>
      </c>
      <c r="C60" s="140" t="s">
        <v>166</v>
      </c>
      <c r="D60" s="142">
        <v>191842</v>
      </c>
      <c r="E60" s="142">
        <v>256796</v>
      </c>
      <c r="F60" s="144">
        <v>184724</v>
      </c>
      <c r="G60" s="144">
        <v>285047</v>
      </c>
      <c r="H60" s="144">
        <v>171724</v>
      </c>
      <c r="I60" s="144">
        <v>285047</v>
      </c>
      <c r="J60" s="144">
        <v>184724</v>
      </c>
      <c r="K60" s="144">
        <v>356069</v>
      </c>
      <c r="L60" s="144">
        <f>SUM(J60:K60)</f>
        <v>540793</v>
      </c>
    </row>
    <row r="61" spans="1:12" ht="13.35" customHeight="1">
      <c r="A61" s="86" t="s">
        <v>8</v>
      </c>
      <c r="B61" s="159">
        <v>45</v>
      </c>
      <c r="C61" s="140" t="s">
        <v>20</v>
      </c>
      <c r="D61" s="147">
        <f t="shared" ref="D61:L61" si="18">SUM(D60:D60)</f>
        <v>191842</v>
      </c>
      <c r="E61" s="147">
        <f t="shared" si="18"/>
        <v>256796</v>
      </c>
      <c r="F61" s="147">
        <f t="shared" si="18"/>
        <v>184724</v>
      </c>
      <c r="G61" s="147">
        <f t="shared" si="18"/>
        <v>285047</v>
      </c>
      <c r="H61" s="147">
        <f t="shared" si="18"/>
        <v>171724</v>
      </c>
      <c r="I61" s="147">
        <f t="shared" si="18"/>
        <v>285047</v>
      </c>
      <c r="J61" s="147">
        <f t="shared" si="18"/>
        <v>184724</v>
      </c>
      <c r="K61" s="147">
        <f t="shared" si="18"/>
        <v>356069</v>
      </c>
      <c r="L61" s="147">
        <f t="shared" si="18"/>
        <v>540793</v>
      </c>
    </row>
    <row r="62" spans="1:12" ht="9" customHeight="1">
      <c r="A62" s="86"/>
      <c r="B62" s="159"/>
      <c r="C62" s="140"/>
      <c r="D62" s="157"/>
      <c r="E62" s="157"/>
      <c r="F62" s="95"/>
      <c r="G62" s="95"/>
      <c r="H62" s="95"/>
      <c r="I62" s="95"/>
      <c r="J62" s="95"/>
      <c r="K62" s="95"/>
      <c r="L62" s="95"/>
    </row>
    <row r="63" spans="1:12" ht="13.35" customHeight="1">
      <c r="A63" s="86"/>
      <c r="B63" s="159">
        <v>46</v>
      </c>
      <c r="C63" s="140" t="s">
        <v>21</v>
      </c>
      <c r="D63" s="163"/>
      <c r="E63" s="163"/>
      <c r="F63" s="162"/>
      <c r="G63" s="162"/>
      <c r="H63" s="162"/>
      <c r="I63" s="162"/>
      <c r="J63" s="162"/>
      <c r="K63" s="162"/>
      <c r="L63" s="162"/>
    </row>
    <row r="64" spans="1:12" ht="13.35" customHeight="1">
      <c r="A64" s="86"/>
      <c r="B64" s="155" t="s">
        <v>130</v>
      </c>
      <c r="C64" s="140" t="s">
        <v>166</v>
      </c>
      <c r="D64" s="142">
        <v>32255</v>
      </c>
      <c r="E64" s="142">
        <v>240073</v>
      </c>
      <c r="F64" s="144">
        <v>129317</v>
      </c>
      <c r="G64" s="144">
        <v>465856</v>
      </c>
      <c r="H64" s="144">
        <v>127637</v>
      </c>
      <c r="I64" s="144">
        <v>465856</v>
      </c>
      <c r="J64" s="144">
        <v>129318</v>
      </c>
      <c r="K64" s="144">
        <v>399413</v>
      </c>
      <c r="L64" s="144">
        <f>SUM(J64:K64)</f>
        <v>528731</v>
      </c>
    </row>
    <row r="65" spans="1:12" ht="13.35" customHeight="1">
      <c r="A65" s="86" t="s">
        <v>8</v>
      </c>
      <c r="B65" s="159">
        <v>46</v>
      </c>
      <c r="C65" s="140" t="s">
        <v>21</v>
      </c>
      <c r="D65" s="147">
        <f t="shared" ref="D65:L65" si="19">SUM(D64:D64)</f>
        <v>32255</v>
      </c>
      <c r="E65" s="147">
        <f t="shared" si="19"/>
        <v>240073</v>
      </c>
      <c r="F65" s="147">
        <f t="shared" si="19"/>
        <v>129317</v>
      </c>
      <c r="G65" s="147">
        <f t="shared" si="19"/>
        <v>465856</v>
      </c>
      <c r="H65" s="147">
        <f t="shared" si="19"/>
        <v>127637</v>
      </c>
      <c r="I65" s="147">
        <f t="shared" si="19"/>
        <v>465856</v>
      </c>
      <c r="J65" s="147">
        <f t="shared" si="19"/>
        <v>129318</v>
      </c>
      <c r="K65" s="147">
        <f t="shared" si="19"/>
        <v>399413</v>
      </c>
      <c r="L65" s="147">
        <f t="shared" si="19"/>
        <v>528731</v>
      </c>
    </row>
    <row r="66" spans="1:12" ht="9" customHeight="1">
      <c r="A66" s="86"/>
      <c r="B66" s="159"/>
      <c r="C66" s="140"/>
      <c r="D66" s="157"/>
      <c r="E66" s="157"/>
      <c r="F66" s="95"/>
      <c r="G66" s="95"/>
      <c r="H66" s="95"/>
      <c r="I66" s="95"/>
      <c r="J66" s="95"/>
      <c r="K66" s="95"/>
      <c r="L66" s="95"/>
    </row>
    <row r="67" spans="1:12" ht="13.35" customHeight="1">
      <c r="A67" s="86"/>
      <c r="B67" s="159">
        <v>47</v>
      </c>
      <c r="C67" s="140" t="s">
        <v>22</v>
      </c>
      <c r="D67" s="160"/>
      <c r="E67" s="160"/>
      <c r="F67" s="161"/>
      <c r="G67" s="161"/>
      <c r="H67" s="161"/>
      <c r="I67" s="161"/>
      <c r="J67" s="161"/>
      <c r="K67" s="161"/>
      <c r="L67" s="161"/>
    </row>
    <row r="68" spans="1:12" ht="13.35" customHeight="1">
      <c r="A68" s="86"/>
      <c r="B68" s="155" t="s">
        <v>131</v>
      </c>
      <c r="C68" s="140" t="s">
        <v>166</v>
      </c>
      <c r="D68" s="142">
        <v>19612</v>
      </c>
      <c r="E68" s="142">
        <v>103133</v>
      </c>
      <c r="F68" s="142">
        <v>24405</v>
      </c>
      <c r="G68" s="142">
        <v>110109</v>
      </c>
      <c r="H68" s="142">
        <v>24405</v>
      </c>
      <c r="I68" s="142">
        <v>110109</v>
      </c>
      <c r="J68" s="142">
        <v>31886</v>
      </c>
      <c r="K68" s="142">
        <v>120389</v>
      </c>
      <c r="L68" s="142">
        <f>SUM(J68:K68)</f>
        <v>152275</v>
      </c>
    </row>
    <row r="69" spans="1:12" ht="13.35" customHeight="1">
      <c r="A69" s="164" t="s">
        <v>8</v>
      </c>
      <c r="B69" s="165">
        <v>47</v>
      </c>
      <c r="C69" s="166" t="s">
        <v>22</v>
      </c>
      <c r="D69" s="147">
        <f t="shared" ref="D69:L69" si="20">SUM(D68:D68)</f>
        <v>19612</v>
      </c>
      <c r="E69" s="147">
        <f t="shared" si="20"/>
        <v>103133</v>
      </c>
      <c r="F69" s="147">
        <f t="shared" si="20"/>
        <v>24405</v>
      </c>
      <c r="G69" s="147">
        <f t="shared" si="20"/>
        <v>110109</v>
      </c>
      <c r="H69" s="147">
        <f t="shared" si="20"/>
        <v>24405</v>
      </c>
      <c r="I69" s="147">
        <f t="shared" si="20"/>
        <v>110109</v>
      </c>
      <c r="J69" s="147">
        <f t="shared" si="20"/>
        <v>31886</v>
      </c>
      <c r="K69" s="147">
        <f t="shared" si="20"/>
        <v>120389</v>
      </c>
      <c r="L69" s="147">
        <f t="shared" si="20"/>
        <v>152275</v>
      </c>
    </row>
    <row r="70" spans="1:12" ht="4.5" customHeight="1">
      <c r="A70" s="86"/>
      <c r="B70" s="159"/>
      <c r="C70" s="140"/>
      <c r="D70" s="95"/>
      <c r="E70" s="95"/>
      <c r="F70" s="95"/>
      <c r="G70" s="95"/>
      <c r="H70" s="95"/>
      <c r="I70" s="95"/>
      <c r="J70" s="95"/>
      <c r="K70" s="95"/>
      <c r="L70" s="95"/>
    </row>
    <row r="71" spans="1:12" ht="13.35" customHeight="1">
      <c r="A71" s="86"/>
      <c r="B71" s="159">
        <v>48</v>
      </c>
      <c r="C71" s="140" t="s">
        <v>23</v>
      </c>
      <c r="D71" s="162"/>
      <c r="E71" s="162"/>
      <c r="F71" s="162"/>
      <c r="G71" s="162"/>
      <c r="H71" s="162"/>
      <c r="I71" s="162"/>
      <c r="J71" s="162"/>
      <c r="K71" s="162"/>
      <c r="L71" s="162"/>
    </row>
    <row r="72" spans="1:12" ht="13.35" customHeight="1">
      <c r="A72" s="86"/>
      <c r="B72" s="155" t="s">
        <v>132</v>
      </c>
      <c r="C72" s="140" t="s">
        <v>166</v>
      </c>
      <c r="D72" s="142">
        <v>51078</v>
      </c>
      <c r="E72" s="142">
        <v>332691</v>
      </c>
      <c r="F72" s="144">
        <v>38330</v>
      </c>
      <c r="G72" s="144">
        <v>387569</v>
      </c>
      <c r="H72" s="144">
        <v>31304</v>
      </c>
      <c r="I72" s="144">
        <v>387569</v>
      </c>
      <c r="J72" s="144">
        <v>43962</v>
      </c>
      <c r="K72" s="144">
        <v>408486</v>
      </c>
      <c r="L72" s="144">
        <f>SUM(J72:K72)</f>
        <v>452448</v>
      </c>
    </row>
    <row r="73" spans="1:12" ht="13.35" customHeight="1">
      <c r="A73" s="86" t="s">
        <v>8</v>
      </c>
      <c r="B73" s="159">
        <v>48</v>
      </c>
      <c r="C73" s="140" t="s">
        <v>23</v>
      </c>
      <c r="D73" s="147">
        <f t="shared" ref="D73:L73" si="21">SUM(D72:D72)</f>
        <v>51078</v>
      </c>
      <c r="E73" s="147">
        <f t="shared" si="21"/>
        <v>332691</v>
      </c>
      <c r="F73" s="147">
        <f t="shared" si="21"/>
        <v>38330</v>
      </c>
      <c r="G73" s="147">
        <f t="shared" si="21"/>
        <v>387569</v>
      </c>
      <c r="H73" s="147">
        <f t="shared" si="21"/>
        <v>31304</v>
      </c>
      <c r="I73" s="147">
        <f t="shared" si="21"/>
        <v>387569</v>
      </c>
      <c r="J73" s="147">
        <f t="shared" si="21"/>
        <v>43962</v>
      </c>
      <c r="K73" s="147">
        <f t="shared" si="21"/>
        <v>408486</v>
      </c>
      <c r="L73" s="147">
        <f t="shared" si="21"/>
        <v>452448</v>
      </c>
    </row>
    <row r="74" spans="1:12" ht="13.35" customHeight="1">
      <c r="A74" s="86" t="s">
        <v>8</v>
      </c>
      <c r="B74" s="159">
        <v>62</v>
      </c>
      <c r="C74" s="140" t="s">
        <v>24</v>
      </c>
      <c r="D74" s="147">
        <f t="shared" ref="D74:L74" si="22">D73+D69+D65+D61</f>
        <v>294787</v>
      </c>
      <c r="E74" s="147">
        <f t="shared" si="22"/>
        <v>932693</v>
      </c>
      <c r="F74" s="147">
        <f t="shared" si="22"/>
        <v>376776</v>
      </c>
      <c r="G74" s="147">
        <f t="shared" si="22"/>
        <v>1248581</v>
      </c>
      <c r="H74" s="147">
        <f t="shared" si="22"/>
        <v>355070</v>
      </c>
      <c r="I74" s="147">
        <f t="shared" si="22"/>
        <v>1248581</v>
      </c>
      <c r="J74" s="147">
        <f t="shared" si="22"/>
        <v>389890</v>
      </c>
      <c r="K74" s="147">
        <f t="shared" si="22"/>
        <v>1284357</v>
      </c>
      <c r="L74" s="147">
        <f t="shared" si="22"/>
        <v>1674247</v>
      </c>
    </row>
    <row r="75" spans="1:12" ht="9" customHeight="1">
      <c r="A75" s="86"/>
      <c r="B75" s="159"/>
      <c r="C75" s="140"/>
      <c r="D75" s="162"/>
      <c r="E75" s="162"/>
      <c r="F75" s="167"/>
      <c r="G75" s="167"/>
      <c r="H75" s="167"/>
      <c r="I75" s="167"/>
      <c r="J75" s="167"/>
      <c r="K75" s="167"/>
      <c r="L75" s="167"/>
    </row>
    <row r="76" spans="1:12" ht="13.35" customHeight="1">
      <c r="A76" s="86"/>
      <c r="B76" s="159">
        <v>63</v>
      </c>
      <c r="C76" s="140" t="s">
        <v>25</v>
      </c>
      <c r="D76" s="162"/>
      <c r="E76" s="162"/>
      <c r="F76" s="162"/>
      <c r="G76" s="162"/>
      <c r="H76" s="162"/>
      <c r="I76" s="162"/>
      <c r="J76" s="162"/>
      <c r="K76" s="162"/>
      <c r="L76" s="162"/>
    </row>
    <row r="77" spans="1:12" ht="13.35" customHeight="1">
      <c r="A77" s="86"/>
      <c r="B77" s="159">
        <v>45</v>
      </c>
      <c r="C77" s="140" t="s">
        <v>20</v>
      </c>
      <c r="D77" s="162"/>
      <c r="E77" s="162"/>
      <c r="F77" s="162"/>
      <c r="G77" s="162"/>
      <c r="H77" s="162"/>
      <c r="I77" s="162"/>
      <c r="J77" s="162"/>
      <c r="K77" s="162"/>
      <c r="L77" s="162"/>
    </row>
    <row r="78" spans="1:12" ht="13.35" customHeight="1">
      <c r="A78" s="86"/>
      <c r="B78" s="155" t="s">
        <v>133</v>
      </c>
      <c r="C78" s="140" t="s">
        <v>166</v>
      </c>
      <c r="D78" s="142">
        <v>178403</v>
      </c>
      <c r="E78" s="142">
        <v>427056</v>
      </c>
      <c r="F78" s="144">
        <v>173715</v>
      </c>
      <c r="G78" s="144">
        <v>541622</v>
      </c>
      <c r="H78" s="144">
        <v>167915</v>
      </c>
      <c r="I78" s="144">
        <v>541622</v>
      </c>
      <c r="J78" s="144">
        <v>173715</v>
      </c>
      <c r="K78" s="144">
        <v>511908</v>
      </c>
      <c r="L78" s="144">
        <f>SUM(J78:K78)</f>
        <v>685623</v>
      </c>
    </row>
    <row r="79" spans="1:12" ht="13.35" customHeight="1">
      <c r="A79" s="86" t="s">
        <v>8</v>
      </c>
      <c r="B79" s="159">
        <v>45</v>
      </c>
      <c r="C79" s="140" t="s">
        <v>20</v>
      </c>
      <c r="D79" s="147">
        <f t="shared" ref="D79:L79" si="23">SUM(D78:D78)</f>
        <v>178403</v>
      </c>
      <c r="E79" s="147">
        <f t="shared" si="23"/>
        <v>427056</v>
      </c>
      <c r="F79" s="147">
        <f t="shared" si="23"/>
        <v>173715</v>
      </c>
      <c r="G79" s="147">
        <f t="shared" si="23"/>
        <v>541622</v>
      </c>
      <c r="H79" s="147">
        <f t="shared" si="23"/>
        <v>167915</v>
      </c>
      <c r="I79" s="147">
        <f t="shared" si="23"/>
        <v>541622</v>
      </c>
      <c r="J79" s="147">
        <f t="shared" si="23"/>
        <v>173715</v>
      </c>
      <c r="K79" s="147">
        <f t="shared" si="23"/>
        <v>511908</v>
      </c>
      <c r="L79" s="147">
        <f t="shared" si="23"/>
        <v>685623</v>
      </c>
    </row>
    <row r="80" spans="1:12" ht="9" customHeight="1">
      <c r="A80" s="86"/>
      <c r="B80" s="159"/>
      <c r="C80" s="140"/>
      <c r="D80" s="157"/>
      <c r="E80" s="157"/>
      <c r="F80" s="95"/>
      <c r="G80" s="95"/>
      <c r="H80" s="95"/>
      <c r="I80" s="95"/>
      <c r="J80" s="95"/>
      <c r="K80" s="95"/>
      <c r="L80" s="95"/>
    </row>
    <row r="81" spans="1:12" ht="13.35" customHeight="1">
      <c r="A81" s="86"/>
      <c r="B81" s="159">
        <v>46</v>
      </c>
      <c r="C81" s="140" t="s">
        <v>21</v>
      </c>
      <c r="D81" s="160"/>
      <c r="E81" s="160"/>
      <c r="F81" s="161"/>
      <c r="G81" s="161"/>
      <c r="H81" s="161"/>
      <c r="I81" s="161"/>
      <c r="J81" s="161"/>
      <c r="K81" s="161"/>
      <c r="L81" s="161"/>
    </row>
    <row r="82" spans="1:12" ht="13.35" customHeight="1">
      <c r="A82" s="86"/>
      <c r="B82" s="155" t="s">
        <v>134</v>
      </c>
      <c r="C82" s="140" t="s">
        <v>166</v>
      </c>
      <c r="D82" s="151">
        <v>26566</v>
      </c>
      <c r="E82" s="151">
        <v>365314</v>
      </c>
      <c r="F82" s="151">
        <v>135103</v>
      </c>
      <c r="G82" s="151">
        <v>246639</v>
      </c>
      <c r="H82" s="151">
        <v>108994</v>
      </c>
      <c r="I82" s="151">
        <v>246639</v>
      </c>
      <c r="J82" s="151">
        <v>135103</v>
      </c>
      <c r="K82" s="151">
        <v>259975</v>
      </c>
      <c r="L82" s="151">
        <f>SUM(J82:K82)</f>
        <v>395078</v>
      </c>
    </row>
    <row r="83" spans="1:12" ht="13.35" customHeight="1">
      <c r="A83" s="86" t="s">
        <v>8</v>
      </c>
      <c r="B83" s="159">
        <v>46</v>
      </c>
      <c r="C83" s="140" t="s">
        <v>21</v>
      </c>
      <c r="D83" s="147">
        <f t="shared" ref="D83:L83" si="24">SUM(D82:D82)</f>
        <v>26566</v>
      </c>
      <c r="E83" s="147">
        <f t="shared" si="24"/>
        <v>365314</v>
      </c>
      <c r="F83" s="147">
        <f t="shared" si="24"/>
        <v>135103</v>
      </c>
      <c r="G83" s="147">
        <f t="shared" si="24"/>
        <v>246639</v>
      </c>
      <c r="H83" s="147">
        <f t="shared" si="24"/>
        <v>108994</v>
      </c>
      <c r="I83" s="147">
        <f t="shared" si="24"/>
        <v>246639</v>
      </c>
      <c r="J83" s="147">
        <f t="shared" si="24"/>
        <v>135103</v>
      </c>
      <c r="K83" s="147">
        <f t="shared" si="24"/>
        <v>259975</v>
      </c>
      <c r="L83" s="147">
        <f t="shared" si="24"/>
        <v>395078</v>
      </c>
    </row>
    <row r="84" spans="1:12" ht="9" customHeight="1">
      <c r="A84" s="86"/>
      <c r="B84" s="159"/>
      <c r="C84" s="140"/>
      <c r="D84" s="95"/>
      <c r="E84" s="95"/>
      <c r="F84" s="95"/>
      <c r="G84" s="95"/>
      <c r="H84" s="95"/>
      <c r="I84" s="95"/>
      <c r="J84" s="95"/>
      <c r="K84" s="95"/>
      <c r="L84" s="95"/>
    </row>
    <row r="85" spans="1:12" ht="13.35" customHeight="1">
      <c r="A85" s="86"/>
      <c r="B85" s="159">
        <v>47</v>
      </c>
      <c r="C85" s="140" t="s">
        <v>22</v>
      </c>
      <c r="D85" s="161"/>
      <c r="E85" s="161"/>
      <c r="F85" s="161"/>
      <c r="G85" s="161"/>
      <c r="H85" s="161"/>
      <c r="I85" s="161"/>
      <c r="J85" s="161"/>
      <c r="K85" s="161"/>
      <c r="L85" s="161"/>
    </row>
    <row r="86" spans="1:12" ht="13.35" customHeight="1">
      <c r="A86" s="86"/>
      <c r="B86" s="155" t="s">
        <v>135</v>
      </c>
      <c r="C86" s="140" t="s">
        <v>166</v>
      </c>
      <c r="D86" s="151">
        <v>39632</v>
      </c>
      <c r="E86" s="151">
        <v>78978</v>
      </c>
      <c r="F86" s="151">
        <v>35927</v>
      </c>
      <c r="G86" s="151">
        <v>78996</v>
      </c>
      <c r="H86" s="151">
        <v>30427</v>
      </c>
      <c r="I86" s="142">
        <v>78996</v>
      </c>
      <c r="J86" s="142">
        <v>33562</v>
      </c>
      <c r="K86" s="151">
        <v>89784</v>
      </c>
      <c r="L86" s="151">
        <f>SUM(J86:K86)</f>
        <v>123346</v>
      </c>
    </row>
    <row r="87" spans="1:12" ht="13.35" customHeight="1">
      <c r="A87" s="86" t="s">
        <v>8</v>
      </c>
      <c r="B87" s="159">
        <v>47</v>
      </c>
      <c r="C87" s="140" t="s">
        <v>22</v>
      </c>
      <c r="D87" s="151">
        <f t="shared" ref="D87:L87" si="25">SUM(D86:D86)</f>
        <v>39632</v>
      </c>
      <c r="E87" s="151">
        <f t="shared" si="25"/>
        <v>78978</v>
      </c>
      <c r="F87" s="151">
        <f t="shared" si="25"/>
        <v>35927</v>
      </c>
      <c r="G87" s="151">
        <f t="shared" si="25"/>
        <v>78996</v>
      </c>
      <c r="H87" s="151">
        <f t="shared" si="25"/>
        <v>30427</v>
      </c>
      <c r="I87" s="147">
        <f t="shared" si="25"/>
        <v>78996</v>
      </c>
      <c r="J87" s="147">
        <f t="shared" si="25"/>
        <v>33562</v>
      </c>
      <c r="K87" s="151">
        <f t="shared" si="25"/>
        <v>89784</v>
      </c>
      <c r="L87" s="151">
        <f t="shared" si="25"/>
        <v>123346</v>
      </c>
    </row>
    <row r="88" spans="1:12" ht="9" customHeight="1">
      <c r="A88" s="86"/>
      <c r="B88" s="159"/>
      <c r="C88" s="140"/>
      <c r="D88" s="95"/>
      <c r="E88" s="95"/>
      <c r="F88" s="95"/>
      <c r="G88" s="95"/>
      <c r="H88" s="95"/>
      <c r="I88" s="95"/>
      <c r="J88" s="95"/>
      <c r="K88" s="95"/>
      <c r="L88" s="95"/>
    </row>
    <row r="89" spans="1:12" ht="13.35" customHeight="1">
      <c r="A89" s="86"/>
      <c r="B89" s="159">
        <v>48</v>
      </c>
      <c r="C89" s="140" t="s">
        <v>23</v>
      </c>
      <c r="D89" s="162"/>
      <c r="E89" s="162"/>
      <c r="F89" s="162"/>
      <c r="G89" s="162"/>
      <c r="H89" s="162"/>
      <c r="I89" s="162"/>
      <c r="J89" s="162"/>
      <c r="K89" s="162"/>
      <c r="L89" s="162"/>
    </row>
    <row r="90" spans="1:12" ht="13.35" customHeight="1">
      <c r="A90" s="86"/>
      <c r="B90" s="155" t="s">
        <v>136</v>
      </c>
      <c r="C90" s="140" t="s">
        <v>166</v>
      </c>
      <c r="D90" s="142">
        <v>95933</v>
      </c>
      <c r="E90" s="142">
        <v>260853</v>
      </c>
      <c r="F90" s="142">
        <v>71654</v>
      </c>
      <c r="G90" s="142">
        <v>354478</v>
      </c>
      <c r="H90" s="142">
        <v>59810</v>
      </c>
      <c r="I90" s="142">
        <v>354478</v>
      </c>
      <c r="J90" s="142">
        <v>70455</v>
      </c>
      <c r="K90" s="142">
        <v>375685</v>
      </c>
      <c r="L90" s="142">
        <f>SUM(J90:K90)</f>
        <v>446140</v>
      </c>
    </row>
    <row r="91" spans="1:12" ht="13.35" customHeight="1">
      <c r="A91" s="86" t="s">
        <v>8</v>
      </c>
      <c r="B91" s="159">
        <v>48</v>
      </c>
      <c r="C91" s="140" t="s">
        <v>23</v>
      </c>
      <c r="D91" s="147">
        <f t="shared" ref="D91:L91" si="26">SUM(D90:D90)</f>
        <v>95933</v>
      </c>
      <c r="E91" s="147">
        <f t="shared" si="26"/>
        <v>260853</v>
      </c>
      <c r="F91" s="147">
        <f t="shared" si="26"/>
        <v>71654</v>
      </c>
      <c r="G91" s="147">
        <f t="shared" si="26"/>
        <v>354478</v>
      </c>
      <c r="H91" s="147">
        <f t="shared" si="26"/>
        <v>59810</v>
      </c>
      <c r="I91" s="147">
        <f t="shared" si="26"/>
        <v>354478</v>
      </c>
      <c r="J91" s="147">
        <f t="shared" si="26"/>
        <v>70455</v>
      </c>
      <c r="K91" s="147">
        <f t="shared" si="26"/>
        <v>375685</v>
      </c>
      <c r="L91" s="147">
        <f t="shared" si="26"/>
        <v>446140</v>
      </c>
    </row>
    <row r="92" spans="1:12" ht="13.35" customHeight="1">
      <c r="A92" s="86" t="s">
        <v>8</v>
      </c>
      <c r="B92" s="159">
        <v>63</v>
      </c>
      <c r="C92" s="140" t="s">
        <v>25</v>
      </c>
      <c r="D92" s="151">
        <f t="shared" ref="D92:L92" si="27">D91+D87+D83+D79</f>
        <v>340534</v>
      </c>
      <c r="E92" s="151">
        <f t="shared" si="27"/>
        <v>1132201</v>
      </c>
      <c r="F92" s="151">
        <f t="shared" si="27"/>
        <v>416399</v>
      </c>
      <c r="G92" s="151">
        <f t="shared" si="27"/>
        <v>1221735</v>
      </c>
      <c r="H92" s="151">
        <f t="shared" si="27"/>
        <v>367146</v>
      </c>
      <c r="I92" s="151">
        <f t="shared" si="27"/>
        <v>1221735</v>
      </c>
      <c r="J92" s="151">
        <f t="shared" si="27"/>
        <v>412835</v>
      </c>
      <c r="K92" s="151">
        <f t="shared" si="27"/>
        <v>1237352</v>
      </c>
      <c r="L92" s="151">
        <f t="shared" si="27"/>
        <v>1650187</v>
      </c>
    </row>
    <row r="93" spans="1:12" ht="13.35" customHeight="1">
      <c r="A93" s="86" t="s">
        <v>8</v>
      </c>
      <c r="B93" s="156">
        <v>1.198</v>
      </c>
      <c r="C93" s="136" t="s">
        <v>11</v>
      </c>
      <c r="D93" s="147">
        <f t="shared" ref="D93:L93" si="28">D74+D56+D92</f>
        <v>635321</v>
      </c>
      <c r="E93" s="147">
        <f t="shared" si="28"/>
        <v>2069620</v>
      </c>
      <c r="F93" s="147">
        <f t="shared" si="28"/>
        <v>798400</v>
      </c>
      <c r="G93" s="147">
        <f t="shared" si="28"/>
        <v>2489549</v>
      </c>
      <c r="H93" s="147">
        <f t="shared" si="28"/>
        <v>723544</v>
      </c>
      <c r="I93" s="147">
        <f t="shared" si="28"/>
        <v>2489549</v>
      </c>
      <c r="J93" s="147">
        <f t="shared" si="28"/>
        <v>802725</v>
      </c>
      <c r="K93" s="147">
        <f t="shared" si="28"/>
        <v>2521709</v>
      </c>
      <c r="L93" s="147">
        <f t="shared" si="28"/>
        <v>3324434</v>
      </c>
    </row>
    <row r="94" spans="1:12" ht="13.35" customHeight="1">
      <c r="A94" s="86" t="s">
        <v>8</v>
      </c>
      <c r="B94" s="135">
        <v>2202</v>
      </c>
      <c r="C94" s="136" t="s">
        <v>18</v>
      </c>
      <c r="D94" s="168">
        <f t="shared" ref="D94:L94" si="29">D93</f>
        <v>635321</v>
      </c>
      <c r="E94" s="168">
        <f t="shared" si="29"/>
        <v>2069620</v>
      </c>
      <c r="F94" s="168">
        <f t="shared" si="29"/>
        <v>798400</v>
      </c>
      <c r="G94" s="169">
        <f t="shared" si="29"/>
        <v>2489549</v>
      </c>
      <c r="H94" s="168">
        <f t="shared" si="29"/>
        <v>723544</v>
      </c>
      <c r="I94" s="168">
        <f t="shared" si="29"/>
        <v>2489549</v>
      </c>
      <c r="J94" s="168">
        <f t="shared" si="29"/>
        <v>802725</v>
      </c>
      <c r="K94" s="169">
        <f t="shared" ref="K94" si="30">K93</f>
        <v>2521709</v>
      </c>
      <c r="L94" s="169">
        <f t="shared" si="29"/>
        <v>3324434</v>
      </c>
    </row>
    <row r="95" spans="1:12" ht="9" customHeight="1">
      <c r="A95" s="131"/>
      <c r="B95" s="132"/>
      <c r="C95" s="133"/>
      <c r="D95" s="95"/>
      <c r="E95" s="95"/>
      <c r="F95" s="95"/>
      <c r="G95" s="95"/>
      <c r="H95" s="95"/>
      <c r="I95" s="95"/>
      <c r="J95" s="95"/>
      <c r="K95" s="95"/>
      <c r="L95" s="95"/>
    </row>
    <row r="96" spans="1:12" ht="13.35" customHeight="1">
      <c r="A96" s="134" t="s">
        <v>10</v>
      </c>
      <c r="B96" s="135">
        <v>2515</v>
      </c>
      <c r="C96" s="136" t="s">
        <v>0</v>
      </c>
      <c r="D96" s="162"/>
      <c r="E96" s="162"/>
      <c r="F96" s="162"/>
      <c r="G96" s="162"/>
      <c r="H96" s="162"/>
      <c r="I96" s="162"/>
      <c r="J96" s="162"/>
      <c r="K96" s="162"/>
      <c r="L96" s="162"/>
    </row>
    <row r="97" spans="1:12" ht="13.35" customHeight="1">
      <c r="A97" s="134"/>
      <c r="B97" s="137">
        <v>0.10100000000000001</v>
      </c>
      <c r="C97" s="136" t="s">
        <v>45</v>
      </c>
      <c r="D97" s="162"/>
      <c r="E97" s="162"/>
      <c r="F97" s="162"/>
      <c r="G97" s="162"/>
      <c r="H97" s="162"/>
      <c r="I97" s="162"/>
      <c r="J97" s="162"/>
      <c r="K97" s="162"/>
      <c r="L97" s="162"/>
    </row>
    <row r="98" spans="1:12" ht="13.35" customHeight="1">
      <c r="A98" s="134"/>
      <c r="B98" s="170">
        <v>0.44</v>
      </c>
      <c r="C98" s="140" t="s">
        <v>44</v>
      </c>
      <c r="D98" s="162"/>
      <c r="E98" s="162"/>
      <c r="F98" s="162"/>
      <c r="G98" s="162"/>
      <c r="H98" s="162"/>
      <c r="I98" s="162"/>
      <c r="J98" s="162"/>
      <c r="K98" s="162"/>
      <c r="L98" s="162"/>
    </row>
    <row r="99" spans="1:12" ht="13.35" customHeight="1">
      <c r="A99" s="134"/>
      <c r="B99" s="155" t="s">
        <v>46</v>
      </c>
      <c r="C99" s="140" t="s">
        <v>30</v>
      </c>
      <c r="D99" s="171">
        <v>13222</v>
      </c>
      <c r="E99" s="142">
        <v>17668</v>
      </c>
      <c r="F99" s="171">
        <v>11529</v>
      </c>
      <c r="G99" s="95">
        <v>19915</v>
      </c>
      <c r="H99" s="171">
        <v>11529</v>
      </c>
      <c r="I99" s="142">
        <v>19915</v>
      </c>
      <c r="J99" s="171">
        <v>7512</v>
      </c>
      <c r="K99" s="95">
        <v>24426</v>
      </c>
      <c r="L99" s="95">
        <f>SUM(J99:K99)</f>
        <v>31938</v>
      </c>
    </row>
    <row r="100" spans="1:12" ht="13.35" customHeight="1">
      <c r="A100" s="134"/>
      <c r="B100" s="200" t="s">
        <v>47</v>
      </c>
      <c r="C100" s="140" t="s">
        <v>32</v>
      </c>
      <c r="D100" s="201">
        <v>92</v>
      </c>
      <c r="E100" s="144">
        <v>48</v>
      </c>
      <c r="F100" s="201">
        <v>251</v>
      </c>
      <c r="G100" s="145">
        <v>100</v>
      </c>
      <c r="H100" s="201">
        <v>251</v>
      </c>
      <c r="I100" s="144">
        <v>100</v>
      </c>
      <c r="J100" s="201">
        <v>300</v>
      </c>
      <c r="K100" s="145">
        <v>100</v>
      </c>
      <c r="L100" s="145">
        <f>SUM(J100:K100)</f>
        <v>400</v>
      </c>
    </row>
    <row r="101" spans="1:12" ht="13.35" customHeight="1">
      <c r="A101" s="134"/>
      <c r="B101" s="200" t="s">
        <v>48</v>
      </c>
      <c r="C101" s="140" t="s">
        <v>34</v>
      </c>
      <c r="D101" s="201">
        <v>968</v>
      </c>
      <c r="E101" s="144">
        <v>2096</v>
      </c>
      <c r="F101" s="201">
        <v>1000</v>
      </c>
      <c r="G101" s="145">
        <v>2100</v>
      </c>
      <c r="H101" s="201">
        <v>1000</v>
      </c>
      <c r="I101" s="144">
        <v>2100</v>
      </c>
      <c r="J101" s="201">
        <v>2100</v>
      </c>
      <c r="K101" s="145">
        <v>2100</v>
      </c>
      <c r="L101" s="145">
        <f>SUM(J101:K101)</f>
        <v>4200</v>
      </c>
    </row>
    <row r="102" spans="1:12" ht="13.35" customHeight="1">
      <c r="A102" s="134"/>
      <c r="B102" s="200" t="s">
        <v>49</v>
      </c>
      <c r="C102" s="140" t="s">
        <v>26</v>
      </c>
      <c r="D102" s="171">
        <v>10449</v>
      </c>
      <c r="E102" s="141">
        <v>0</v>
      </c>
      <c r="F102" s="171">
        <v>3938</v>
      </c>
      <c r="G102" s="141">
        <v>0</v>
      </c>
      <c r="H102" s="171">
        <v>3938</v>
      </c>
      <c r="I102" s="141">
        <v>0</v>
      </c>
      <c r="J102" s="171">
        <v>3000</v>
      </c>
      <c r="K102" s="141">
        <v>0</v>
      </c>
      <c r="L102" s="142">
        <f>SUM(J102:K102)</f>
        <v>3000</v>
      </c>
    </row>
    <row r="103" spans="1:12" ht="25.5">
      <c r="A103" s="134"/>
      <c r="B103" s="200" t="s">
        <v>119</v>
      </c>
      <c r="C103" s="140" t="s">
        <v>126</v>
      </c>
      <c r="D103" s="171">
        <v>300000</v>
      </c>
      <c r="E103" s="143">
        <v>0</v>
      </c>
      <c r="F103" s="201">
        <v>150000</v>
      </c>
      <c r="G103" s="143">
        <v>0</v>
      </c>
      <c r="H103" s="201">
        <v>100000</v>
      </c>
      <c r="I103" s="143">
        <v>0</v>
      </c>
      <c r="J103" s="201">
        <v>350000</v>
      </c>
      <c r="K103" s="143">
        <v>0</v>
      </c>
      <c r="L103" s="144">
        <f>SUM(J103:K103)</f>
        <v>350000</v>
      </c>
    </row>
    <row r="104" spans="1:12" ht="13.35" customHeight="1">
      <c r="A104" s="152" t="s">
        <v>8</v>
      </c>
      <c r="B104" s="178">
        <v>0.44</v>
      </c>
      <c r="C104" s="166" t="s">
        <v>44</v>
      </c>
      <c r="D104" s="168">
        <f t="shared" ref="D104:L104" si="31">SUM(D99:D103)</f>
        <v>324731</v>
      </c>
      <c r="E104" s="168">
        <f t="shared" si="31"/>
        <v>19812</v>
      </c>
      <c r="F104" s="168">
        <f t="shared" si="31"/>
        <v>166718</v>
      </c>
      <c r="G104" s="168">
        <f t="shared" si="31"/>
        <v>22115</v>
      </c>
      <c r="H104" s="168">
        <f t="shared" si="31"/>
        <v>116718</v>
      </c>
      <c r="I104" s="168">
        <f t="shared" si="31"/>
        <v>22115</v>
      </c>
      <c r="J104" s="168">
        <f t="shared" si="31"/>
        <v>362912</v>
      </c>
      <c r="K104" s="168">
        <f t="shared" si="31"/>
        <v>26626</v>
      </c>
      <c r="L104" s="168">
        <f t="shared" si="31"/>
        <v>389538</v>
      </c>
    </row>
    <row r="105" spans="1:12" ht="8.1" customHeight="1">
      <c r="A105" s="134"/>
      <c r="B105" s="170"/>
      <c r="C105" s="140"/>
      <c r="D105" s="161"/>
      <c r="E105" s="161"/>
      <c r="F105" s="161"/>
      <c r="G105" s="161"/>
      <c r="H105" s="161"/>
      <c r="I105" s="161"/>
      <c r="J105" s="161"/>
      <c r="K105" s="161"/>
      <c r="L105" s="161"/>
    </row>
    <row r="106" spans="1:12" ht="13.35" customHeight="1">
      <c r="A106" s="134"/>
      <c r="B106" s="170">
        <v>0.45</v>
      </c>
      <c r="C106" s="140" t="s">
        <v>20</v>
      </c>
      <c r="D106" s="161"/>
      <c r="E106" s="95"/>
      <c r="F106" s="161"/>
      <c r="G106" s="95"/>
      <c r="H106" s="161"/>
      <c r="I106" s="95"/>
      <c r="J106" s="161"/>
      <c r="K106" s="95"/>
      <c r="L106" s="95"/>
    </row>
    <row r="107" spans="1:12" ht="13.35" customHeight="1">
      <c r="A107" s="134"/>
      <c r="B107" s="155" t="s">
        <v>50</v>
      </c>
      <c r="C107" s="140" t="s">
        <v>30</v>
      </c>
      <c r="D107" s="142">
        <v>3949</v>
      </c>
      <c r="E107" s="141">
        <v>0</v>
      </c>
      <c r="F107" s="171">
        <v>3318</v>
      </c>
      <c r="G107" s="141">
        <v>0</v>
      </c>
      <c r="H107" s="171">
        <v>3318</v>
      </c>
      <c r="I107" s="141">
        <v>0</v>
      </c>
      <c r="J107" s="173">
        <v>0</v>
      </c>
      <c r="K107" s="142">
        <v>3349</v>
      </c>
      <c r="L107" s="142">
        <f>SUM(J107:K107)</f>
        <v>3349</v>
      </c>
    </row>
    <row r="108" spans="1:12" ht="13.35" customHeight="1">
      <c r="A108" s="134"/>
      <c r="B108" s="200" t="s">
        <v>51</v>
      </c>
      <c r="C108" s="140" t="s">
        <v>32</v>
      </c>
      <c r="D108" s="143">
        <v>0</v>
      </c>
      <c r="E108" s="143">
        <v>0</v>
      </c>
      <c r="F108" s="174">
        <v>0</v>
      </c>
      <c r="G108" s="143">
        <v>0</v>
      </c>
      <c r="H108" s="174">
        <v>0</v>
      </c>
      <c r="I108" s="143">
        <v>0</v>
      </c>
      <c r="J108" s="174">
        <v>0</v>
      </c>
      <c r="K108" s="143">
        <v>0</v>
      </c>
      <c r="L108" s="143">
        <f>SUM(J108:K108)</f>
        <v>0</v>
      </c>
    </row>
    <row r="109" spans="1:12" ht="13.35" customHeight="1">
      <c r="A109" s="134"/>
      <c r="B109" s="200" t="s">
        <v>52</v>
      </c>
      <c r="C109" s="140" t="s">
        <v>34</v>
      </c>
      <c r="D109" s="143">
        <v>0</v>
      </c>
      <c r="E109" s="143">
        <v>0</v>
      </c>
      <c r="F109" s="174">
        <v>0</v>
      </c>
      <c r="G109" s="143">
        <v>0</v>
      </c>
      <c r="H109" s="174">
        <v>0</v>
      </c>
      <c r="I109" s="143">
        <v>0</v>
      </c>
      <c r="J109" s="174">
        <v>0</v>
      </c>
      <c r="K109" s="143">
        <v>0</v>
      </c>
      <c r="L109" s="143">
        <f>SUM(J109:K109)</f>
        <v>0</v>
      </c>
    </row>
    <row r="110" spans="1:12" ht="13.35" customHeight="1">
      <c r="A110" s="134" t="s">
        <v>8</v>
      </c>
      <c r="B110" s="170">
        <v>0.45</v>
      </c>
      <c r="C110" s="140" t="s">
        <v>20</v>
      </c>
      <c r="D110" s="168">
        <f t="shared" ref="D110:L110" si="32">SUM(D107:D109)</f>
        <v>3949</v>
      </c>
      <c r="E110" s="175">
        <f t="shared" si="32"/>
        <v>0</v>
      </c>
      <c r="F110" s="168">
        <f t="shared" si="32"/>
        <v>3318</v>
      </c>
      <c r="G110" s="175">
        <f t="shared" si="32"/>
        <v>0</v>
      </c>
      <c r="H110" s="168">
        <f t="shared" si="32"/>
        <v>3318</v>
      </c>
      <c r="I110" s="175">
        <f t="shared" si="32"/>
        <v>0</v>
      </c>
      <c r="J110" s="175">
        <f t="shared" si="32"/>
        <v>0</v>
      </c>
      <c r="K110" s="168">
        <f t="shared" ref="K110" si="33">SUM(K107:K109)</f>
        <v>3349</v>
      </c>
      <c r="L110" s="168">
        <f t="shared" si="32"/>
        <v>3349</v>
      </c>
    </row>
    <row r="111" spans="1:12" ht="8.1" customHeight="1">
      <c r="A111" s="134"/>
      <c r="B111" s="170"/>
      <c r="C111" s="140"/>
      <c r="D111" s="161"/>
      <c r="E111" s="161"/>
      <c r="F111" s="161"/>
      <c r="G111" s="161"/>
      <c r="H111" s="161"/>
      <c r="I111" s="161"/>
      <c r="J111" s="161"/>
      <c r="K111" s="161"/>
      <c r="L111" s="161"/>
    </row>
    <row r="112" spans="1:12" ht="13.35" customHeight="1">
      <c r="A112" s="134"/>
      <c r="B112" s="170">
        <v>0.46</v>
      </c>
      <c r="C112" s="140" t="s">
        <v>21</v>
      </c>
      <c r="D112" s="162"/>
      <c r="E112" s="145"/>
      <c r="F112" s="162"/>
      <c r="G112" s="145"/>
      <c r="H112" s="162"/>
      <c r="I112" s="145"/>
      <c r="J112" s="162"/>
      <c r="K112" s="145"/>
      <c r="L112" s="145"/>
    </row>
    <row r="113" spans="1:12" ht="13.35" customHeight="1">
      <c r="A113" s="134"/>
      <c r="B113" s="155" t="s">
        <v>53</v>
      </c>
      <c r="C113" s="140" t="s">
        <v>30</v>
      </c>
      <c r="D113" s="141">
        <v>0</v>
      </c>
      <c r="E113" s="142">
        <v>3325</v>
      </c>
      <c r="F113" s="173">
        <v>0</v>
      </c>
      <c r="G113" s="95">
        <v>3819</v>
      </c>
      <c r="H113" s="173">
        <v>0</v>
      </c>
      <c r="I113" s="142">
        <v>3819</v>
      </c>
      <c r="J113" s="173">
        <v>0</v>
      </c>
      <c r="K113" s="95">
        <v>4522</v>
      </c>
      <c r="L113" s="95">
        <f>SUM(J113:K113)</f>
        <v>4522</v>
      </c>
    </row>
    <row r="114" spans="1:12" ht="13.35" customHeight="1">
      <c r="A114" s="134"/>
      <c r="B114" s="200" t="s">
        <v>54</v>
      </c>
      <c r="C114" s="140" t="s">
        <v>32</v>
      </c>
      <c r="D114" s="141">
        <v>0</v>
      </c>
      <c r="E114" s="142">
        <v>40</v>
      </c>
      <c r="F114" s="173">
        <v>0</v>
      </c>
      <c r="G114" s="95">
        <v>40</v>
      </c>
      <c r="H114" s="173">
        <v>0</v>
      </c>
      <c r="I114" s="142">
        <v>40</v>
      </c>
      <c r="J114" s="173">
        <v>0</v>
      </c>
      <c r="K114" s="95">
        <v>40</v>
      </c>
      <c r="L114" s="95">
        <f>SUM(J114:K114)</f>
        <v>40</v>
      </c>
    </row>
    <row r="115" spans="1:12" ht="13.35" customHeight="1">
      <c r="A115" s="134"/>
      <c r="B115" s="200" t="s">
        <v>55</v>
      </c>
      <c r="C115" s="140" t="s">
        <v>34</v>
      </c>
      <c r="D115" s="141">
        <v>0</v>
      </c>
      <c r="E115" s="142">
        <v>55</v>
      </c>
      <c r="F115" s="173">
        <v>0</v>
      </c>
      <c r="G115" s="95">
        <v>55</v>
      </c>
      <c r="H115" s="173">
        <v>0</v>
      </c>
      <c r="I115" s="142">
        <v>55</v>
      </c>
      <c r="J115" s="173">
        <v>0</v>
      </c>
      <c r="K115" s="95">
        <v>55</v>
      </c>
      <c r="L115" s="95">
        <f>SUM(J115:K115)</f>
        <v>55</v>
      </c>
    </row>
    <row r="116" spans="1:12" ht="13.35" customHeight="1">
      <c r="A116" s="134" t="s">
        <v>8</v>
      </c>
      <c r="B116" s="170">
        <v>0.46</v>
      </c>
      <c r="C116" s="140" t="s">
        <v>21</v>
      </c>
      <c r="D116" s="175">
        <f t="shared" ref="D116:J116" si="34">SUM(D113:D115)</f>
        <v>0</v>
      </c>
      <c r="E116" s="168">
        <f t="shared" si="34"/>
        <v>3420</v>
      </c>
      <c r="F116" s="175">
        <f t="shared" si="34"/>
        <v>0</v>
      </c>
      <c r="G116" s="176">
        <f t="shared" si="34"/>
        <v>3914</v>
      </c>
      <c r="H116" s="175">
        <f t="shared" si="34"/>
        <v>0</v>
      </c>
      <c r="I116" s="168">
        <f t="shared" si="34"/>
        <v>3914</v>
      </c>
      <c r="J116" s="175">
        <f t="shared" si="34"/>
        <v>0</v>
      </c>
      <c r="K116" s="176">
        <f t="shared" ref="K116" si="35">SUM(K113:K115)</f>
        <v>4617</v>
      </c>
      <c r="L116" s="176">
        <f>SUM(J116:K116)</f>
        <v>4617</v>
      </c>
    </row>
    <row r="117" spans="1:12" ht="8.1" customHeight="1">
      <c r="A117" s="134"/>
      <c r="B117" s="170"/>
      <c r="C117" s="140"/>
      <c r="D117" s="161"/>
      <c r="E117" s="161"/>
      <c r="F117" s="161"/>
      <c r="G117" s="161"/>
      <c r="H117" s="161"/>
      <c r="I117" s="161"/>
      <c r="J117" s="161"/>
      <c r="K117" s="161"/>
      <c r="L117" s="161"/>
    </row>
    <row r="118" spans="1:12" ht="15.75" customHeight="1">
      <c r="A118" s="134"/>
      <c r="B118" s="170">
        <v>0.47</v>
      </c>
      <c r="C118" s="140" t="s">
        <v>22</v>
      </c>
      <c r="D118" s="161"/>
      <c r="E118" s="95"/>
      <c r="F118" s="161"/>
      <c r="G118" s="95"/>
      <c r="H118" s="161"/>
      <c r="I118" s="95"/>
      <c r="J118" s="161"/>
      <c r="K118" s="95"/>
      <c r="L118" s="95"/>
    </row>
    <row r="119" spans="1:12" ht="13.35" customHeight="1">
      <c r="A119" s="134"/>
      <c r="B119" s="155" t="s">
        <v>56</v>
      </c>
      <c r="C119" s="140" t="s">
        <v>30</v>
      </c>
      <c r="D119" s="142">
        <v>428</v>
      </c>
      <c r="E119" s="142">
        <v>1446</v>
      </c>
      <c r="F119" s="173">
        <v>0</v>
      </c>
      <c r="G119" s="95">
        <v>2333</v>
      </c>
      <c r="H119" s="173">
        <v>0</v>
      </c>
      <c r="I119" s="142">
        <v>2333</v>
      </c>
      <c r="J119" s="173">
        <v>0</v>
      </c>
      <c r="K119" s="95">
        <v>1347</v>
      </c>
      <c r="L119" s="95">
        <f>SUM(J119:K119)</f>
        <v>1347</v>
      </c>
    </row>
    <row r="120" spans="1:12" ht="13.35" customHeight="1">
      <c r="A120" s="134"/>
      <c r="B120" s="200" t="s">
        <v>57</v>
      </c>
      <c r="C120" s="140" t="s">
        <v>32</v>
      </c>
      <c r="D120" s="143">
        <v>0</v>
      </c>
      <c r="E120" s="144">
        <v>40</v>
      </c>
      <c r="F120" s="174">
        <v>0</v>
      </c>
      <c r="G120" s="145">
        <v>40</v>
      </c>
      <c r="H120" s="174">
        <v>0</v>
      </c>
      <c r="I120" s="144">
        <v>40</v>
      </c>
      <c r="J120" s="174">
        <v>0</v>
      </c>
      <c r="K120" s="145">
        <v>40</v>
      </c>
      <c r="L120" s="145">
        <f>SUM(J120:K120)</f>
        <v>40</v>
      </c>
    </row>
    <row r="121" spans="1:12" ht="13.35" customHeight="1">
      <c r="A121" s="134"/>
      <c r="B121" s="200" t="s">
        <v>58</v>
      </c>
      <c r="C121" s="140" t="s">
        <v>34</v>
      </c>
      <c r="D121" s="143">
        <v>0</v>
      </c>
      <c r="E121" s="144">
        <v>55</v>
      </c>
      <c r="F121" s="174">
        <v>0</v>
      </c>
      <c r="G121" s="145">
        <v>55</v>
      </c>
      <c r="H121" s="174">
        <v>0</v>
      </c>
      <c r="I121" s="144">
        <v>55</v>
      </c>
      <c r="J121" s="174">
        <v>0</v>
      </c>
      <c r="K121" s="145">
        <v>55</v>
      </c>
      <c r="L121" s="145">
        <f>SUM(J121:K121)</f>
        <v>55</v>
      </c>
    </row>
    <row r="122" spans="1:12" ht="13.35" customHeight="1">
      <c r="A122" s="134" t="s">
        <v>8</v>
      </c>
      <c r="B122" s="170">
        <v>0.47</v>
      </c>
      <c r="C122" s="140" t="s">
        <v>22</v>
      </c>
      <c r="D122" s="168">
        <f t="shared" ref="D122:J122" si="36">SUM(D119:D121)</f>
        <v>428</v>
      </c>
      <c r="E122" s="168">
        <f t="shared" si="36"/>
        <v>1541</v>
      </c>
      <c r="F122" s="175">
        <f t="shared" si="36"/>
        <v>0</v>
      </c>
      <c r="G122" s="176">
        <f t="shared" si="36"/>
        <v>2428</v>
      </c>
      <c r="H122" s="175">
        <f t="shared" si="36"/>
        <v>0</v>
      </c>
      <c r="I122" s="168">
        <f t="shared" si="36"/>
        <v>2428</v>
      </c>
      <c r="J122" s="175">
        <f t="shared" si="36"/>
        <v>0</v>
      </c>
      <c r="K122" s="176">
        <f t="shared" ref="K122" si="37">SUM(K119:K121)</f>
        <v>1442</v>
      </c>
      <c r="L122" s="176">
        <f>SUM(J122:K122)</f>
        <v>1442</v>
      </c>
    </row>
    <row r="123" spans="1:12" ht="8.1" customHeight="1">
      <c r="A123" s="134"/>
      <c r="B123" s="170"/>
      <c r="C123" s="140"/>
      <c r="D123" s="161"/>
      <c r="E123" s="161"/>
      <c r="F123" s="161"/>
      <c r="G123" s="161"/>
      <c r="H123" s="161"/>
      <c r="I123" s="161"/>
      <c r="J123" s="161"/>
      <c r="K123" s="161"/>
      <c r="L123" s="161"/>
    </row>
    <row r="124" spans="1:12" ht="13.35" customHeight="1">
      <c r="A124" s="134"/>
      <c r="B124" s="170">
        <v>0.48</v>
      </c>
      <c r="C124" s="140" t="s">
        <v>23</v>
      </c>
      <c r="D124" s="161"/>
      <c r="E124" s="95"/>
      <c r="F124" s="161"/>
      <c r="G124" s="95"/>
      <c r="H124" s="161"/>
      <c r="I124" s="95"/>
      <c r="J124" s="161"/>
      <c r="K124" s="95"/>
      <c r="L124" s="95"/>
    </row>
    <row r="125" spans="1:12" ht="13.35" customHeight="1">
      <c r="A125" s="134"/>
      <c r="B125" s="155" t="s">
        <v>59</v>
      </c>
      <c r="C125" s="140" t="s">
        <v>30</v>
      </c>
      <c r="D125" s="142">
        <v>3996</v>
      </c>
      <c r="E125" s="142">
        <v>3758</v>
      </c>
      <c r="F125" s="171">
        <v>3926</v>
      </c>
      <c r="G125" s="95">
        <v>4337</v>
      </c>
      <c r="H125" s="171">
        <v>3926</v>
      </c>
      <c r="I125" s="142">
        <v>4337</v>
      </c>
      <c r="J125" s="171">
        <v>3341</v>
      </c>
      <c r="K125" s="95">
        <v>5195</v>
      </c>
      <c r="L125" s="95">
        <f>SUM(J125:K125)</f>
        <v>8536</v>
      </c>
    </row>
    <row r="126" spans="1:12" ht="13.35" customHeight="1">
      <c r="A126" s="134"/>
      <c r="B126" s="200" t="s">
        <v>60</v>
      </c>
      <c r="C126" s="140" t="s">
        <v>32</v>
      </c>
      <c r="D126" s="141">
        <v>0</v>
      </c>
      <c r="E126" s="142">
        <v>37</v>
      </c>
      <c r="F126" s="173">
        <v>0</v>
      </c>
      <c r="G126" s="95">
        <v>40</v>
      </c>
      <c r="H126" s="173">
        <v>0</v>
      </c>
      <c r="I126" s="142">
        <v>40</v>
      </c>
      <c r="J126" s="173">
        <v>0</v>
      </c>
      <c r="K126" s="95">
        <v>40</v>
      </c>
      <c r="L126" s="95">
        <f>SUM(J126:K126)</f>
        <v>40</v>
      </c>
    </row>
    <row r="127" spans="1:12" ht="13.35" customHeight="1">
      <c r="A127" s="134"/>
      <c r="B127" s="200" t="s">
        <v>61</v>
      </c>
      <c r="C127" s="140" t="s">
        <v>34</v>
      </c>
      <c r="D127" s="149">
        <v>0</v>
      </c>
      <c r="E127" s="151">
        <v>72</v>
      </c>
      <c r="F127" s="172">
        <v>0</v>
      </c>
      <c r="G127" s="150">
        <v>81</v>
      </c>
      <c r="H127" s="172">
        <v>0</v>
      </c>
      <c r="I127" s="151">
        <v>81</v>
      </c>
      <c r="J127" s="172">
        <v>0</v>
      </c>
      <c r="K127" s="150">
        <v>81</v>
      </c>
      <c r="L127" s="150">
        <f>SUM(J127:K127)</f>
        <v>81</v>
      </c>
    </row>
    <row r="128" spans="1:12" ht="13.35" customHeight="1">
      <c r="A128" s="134" t="s">
        <v>8</v>
      </c>
      <c r="B128" s="170">
        <v>0.48</v>
      </c>
      <c r="C128" s="140" t="s">
        <v>23</v>
      </c>
      <c r="D128" s="202">
        <f t="shared" ref="D128:J128" si="38">SUM(D125:D127)</f>
        <v>3996</v>
      </c>
      <c r="E128" s="202">
        <f t="shared" si="38"/>
        <v>3867</v>
      </c>
      <c r="F128" s="202">
        <f t="shared" si="38"/>
        <v>3926</v>
      </c>
      <c r="G128" s="177">
        <f t="shared" si="38"/>
        <v>4458</v>
      </c>
      <c r="H128" s="202">
        <f t="shared" si="38"/>
        <v>3926</v>
      </c>
      <c r="I128" s="202">
        <f t="shared" si="38"/>
        <v>4458</v>
      </c>
      <c r="J128" s="202">
        <f t="shared" si="38"/>
        <v>3341</v>
      </c>
      <c r="K128" s="177">
        <f t="shared" ref="K128" si="39">SUM(K125:K127)</f>
        <v>5316</v>
      </c>
      <c r="L128" s="177">
        <f>SUM(J128:K128)</f>
        <v>8657</v>
      </c>
    </row>
    <row r="129" spans="1:12" ht="8.1" customHeight="1">
      <c r="A129" s="134"/>
      <c r="B129" s="170"/>
      <c r="C129" s="140"/>
      <c r="D129" s="171"/>
      <c r="E129" s="171"/>
      <c r="F129" s="171"/>
      <c r="G129" s="161"/>
      <c r="H129" s="171"/>
      <c r="I129" s="171"/>
      <c r="J129" s="171"/>
      <c r="K129" s="161"/>
      <c r="L129" s="161"/>
    </row>
    <row r="130" spans="1:12" ht="13.35" customHeight="1">
      <c r="A130" s="134"/>
      <c r="B130" s="170">
        <v>0.69</v>
      </c>
      <c r="C130" s="140" t="s">
        <v>156</v>
      </c>
      <c r="D130" s="171"/>
      <c r="E130" s="171"/>
      <c r="F130" s="171"/>
      <c r="G130" s="161"/>
      <c r="H130" s="171"/>
      <c r="I130" s="171"/>
      <c r="J130" s="171"/>
      <c r="K130" s="161"/>
      <c r="L130" s="161"/>
    </row>
    <row r="131" spans="1:12" ht="13.35" customHeight="1">
      <c r="A131" s="134"/>
      <c r="B131" s="155" t="s">
        <v>142</v>
      </c>
      <c r="C131" s="140" t="s">
        <v>30</v>
      </c>
      <c r="D131" s="171">
        <v>1286</v>
      </c>
      <c r="E131" s="173">
        <v>0</v>
      </c>
      <c r="F131" s="171">
        <v>2320</v>
      </c>
      <c r="G131" s="173">
        <v>0</v>
      </c>
      <c r="H131" s="171">
        <v>2320</v>
      </c>
      <c r="I131" s="173">
        <v>0</v>
      </c>
      <c r="J131" s="171">
        <v>3690</v>
      </c>
      <c r="K131" s="173">
        <v>0</v>
      </c>
      <c r="L131" s="161">
        <f>SUM(J131:K131)</f>
        <v>3690</v>
      </c>
    </row>
    <row r="132" spans="1:12" ht="13.35" customHeight="1">
      <c r="A132" s="134"/>
      <c r="B132" s="200" t="s">
        <v>143</v>
      </c>
      <c r="C132" s="140" t="s">
        <v>32</v>
      </c>
      <c r="D132" s="171">
        <v>50</v>
      </c>
      <c r="E132" s="173">
        <v>0</v>
      </c>
      <c r="F132" s="171">
        <v>50</v>
      </c>
      <c r="G132" s="173">
        <v>0</v>
      </c>
      <c r="H132" s="171">
        <v>50</v>
      </c>
      <c r="I132" s="173">
        <v>0</v>
      </c>
      <c r="J132" s="171">
        <v>50</v>
      </c>
      <c r="K132" s="173">
        <v>0</v>
      </c>
      <c r="L132" s="171">
        <f>SUM(J132:K132)</f>
        <v>50</v>
      </c>
    </row>
    <row r="133" spans="1:12" ht="13.35" customHeight="1">
      <c r="A133" s="134"/>
      <c r="B133" s="200" t="s">
        <v>144</v>
      </c>
      <c r="C133" s="140" t="s">
        <v>34</v>
      </c>
      <c r="D133" s="171">
        <v>899</v>
      </c>
      <c r="E133" s="173">
        <v>0</v>
      </c>
      <c r="F133" s="171">
        <v>475</v>
      </c>
      <c r="G133" s="173">
        <v>0</v>
      </c>
      <c r="H133" s="171">
        <v>475</v>
      </c>
      <c r="I133" s="173">
        <v>0</v>
      </c>
      <c r="J133" s="171">
        <v>650</v>
      </c>
      <c r="K133" s="173">
        <v>0</v>
      </c>
      <c r="L133" s="171">
        <f>SUM(J133:K133)</f>
        <v>650</v>
      </c>
    </row>
    <row r="134" spans="1:12" ht="13.35" customHeight="1">
      <c r="A134" s="134" t="s">
        <v>8</v>
      </c>
      <c r="B134" s="170">
        <v>0.69</v>
      </c>
      <c r="C134" s="140" t="s">
        <v>156</v>
      </c>
      <c r="D134" s="168">
        <f t="shared" ref="D134:L134" si="40">SUM(D131:D133)</f>
        <v>2235</v>
      </c>
      <c r="E134" s="175">
        <f t="shared" si="40"/>
        <v>0</v>
      </c>
      <c r="F134" s="168">
        <f t="shared" si="40"/>
        <v>2845</v>
      </c>
      <c r="G134" s="175">
        <f t="shared" si="40"/>
        <v>0</v>
      </c>
      <c r="H134" s="168">
        <f t="shared" si="40"/>
        <v>2845</v>
      </c>
      <c r="I134" s="175">
        <f t="shared" si="40"/>
        <v>0</v>
      </c>
      <c r="J134" s="168">
        <f t="shared" si="40"/>
        <v>4390</v>
      </c>
      <c r="K134" s="175">
        <f t="shared" ref="K134" si="41">SUM(K131:K133)</f>
        <v>0</v>
      </c>
      <c r="L134" s="168">
        <f t="shared" si="40"/>
        <v>4390</v>
      </c>
    </row>
    <row r="135" spans="1:12" ht="3" customHeight="1">
      <c r="A135" s="134"/>
      <c r="B135" s="170"/>
      <c r="C135" s="140"/>
      <c r="D135" s="171"/>
      <c r="E135" s="171"/>
      <c r="F135" s="171"/>
      <c r="G135" s="161"/>
      <c r="H135" s="171"/>
      <c r="I135" s="171"/>
      <c r="J135" s="171"/>
      <c r="K135" s="161"/>
      <c r="L135" s="161"/>
    </row>
    <row r="136" spans="1:12" ht="13.35" customHeight="1">
      <c r="A136" s="134"/>
      <c r="B136" s="170">
        <v>0.7</v>
      </c>
      <c r="C136" s="140" t="s">
        <v>155</v>
      </c>
      <c r="D136" s="171"/>
      <c r="E136" s="171"/>
      <c r="F136" s="171"/>
      <c r="G136" s="161"/>
      <c r="H136" s="171"/>
      <c r="I136" s="171"/>
      <c r="J136" s="171"/>
      <c r="K136" s="161"/>
      <c r="L136" s="161"/>
    </row>
    <row r="137" spans="1:12" ht="13.35" customHeight="1">
      <c r="A137" s="134"/>
      <c r="B137" s="155" t="s">
        <v>145</v>
      </c>
      <c r="C137" s="140" t="s">
        <v>30</v>
      </c>
      <c r="D137" s="171">
        <v>1543</v>
      </c>
      <c r="E137" s="173">
        <v>0</v>
      </c>
      <c r="F137" s="171">
        <v>3819</v>
      </c>
      <c r="G137" s="173">
        <v>0</v>
      </c>
      <c r="H137" s="171">
        <v>3819</v>
      </c>
      <c r="I137" s="173">
        <v>0</v>
      </c>
      <c r="J137" s="171">
        <v>4200</v>
      </c>
      <c r="K137" s="173">
        <v>0</v>
      </c>
      <c r="L137" s="161">
        <f>SUM(J137:K137)</f>
        <v>4200</v>
      </c>
    </row>
    <row r="138" spans="1:12" ht="13.35" customHeight="1">
      <c r="A138" s="134"/>
      <c r="B138" s="200" t="s">
        <v>146</v>
      </c>
      <c r="C138" s="140" t="s">
        <v>32</v>
      </c>
      <c r="D138" s="171">
        <v>50</v>
      </c>
      <c r="E138" s="173">
        <v>0</v>
      </c>
      <c r="F138" s="171">
        <v>50</v>
      </c>
      <c r="G138" s="173">
        <v>0</v>
      </c>
      <c r="H138" s="171">
        <v>50</v>
      </c>
      <c r="I138" s="173">
        <v>0</v>
      </c>
      <c r="J138" s="171">
        <v>50</v>
      </c>
      <c r="K138" s="173">
        <v>0</v>
      </c>
      <c r="L138" s="171">
        <f>SUM(J138:K138)</f>
        <v>50</v>
      </c>
    </row>
    <row r="139" spans="1:12" ht="13.35" customHeight="1">
      <c r="A139" s="134"/>
      <c r="B139" s="200" t="s">
        <v>147</v>
      </c>
      <c r="C139" s="140" t="s">
        <v>34</v>
      </c>
      <c r="D139" s="171">
        <v>1372</v>
      </c>
      <c r="E139" s="173">
        <v>0</v>
      </c>
      <c r="F139" s="171">
        <v>739</v>
      </c>
      <c r="G139" s="173">
        <v>0</v>
      </c>
      <c r="H139" s="171">
        <v>739</v>
      </c>
      <c r="I139" s="173">
        <v>0</v>
      </c>
      <c r="J139" s="171">
        <v>740</v>
      </c>
      <c r="K139" s="173">
        <v>0</v>
      </c>
      <c r="L139" s="171">
        <f>SUM(J139:K139)</f>
        <v>740</v>
      </c>
    </row>
    <row r="140" spans="1:12" ht="13.35" customHeight="1">
      <c r="A140" s="152" t="s">
        <v>8</v>
      </c>
      <c r="B140" s="178">
        <v>0.7</v>
      </c>
      <c r="C140" s="166" t="s">
        <v>155</v>
      </c>
      <c r="D140" s="168">
        <f t="shared" ref="D140:I140" si="42">SUM(D137:D139)</f>
        <v>2965</v>
      </c>
      <c r="E140" s="175">
        <f t="shared" si="42"/>
        <v>0</v>
      </c>
      <c r="F140" s="168">
        <f t="shared" si="42"/>
        <v>4608</v>
      </c>
      <c r="G140" s="175">
        <f t="shared" si="42"/>
        <v>0</v>
      </c>
      <c r="H140" s="168">
        <f t="shared" si="42"/>
        <v>4608</v>
      </c>
      <c r="I140" s="175">
        <f t="shared" si="42"/>
        <v>0</v>
      </c>
      <c r="J140" s="168">
        <f t="shared" ref="J140:K140" si="43">SUM(J137:J139)</f>
        <v>4990</v>
      </c>
      <c r="K140" s="175">
        <f t="shared" si="43"/>
        <v>0</v>
      </c>
      <c r="L140" s="168">
        <f t="shared" ref="L140" si="44">SUM(L137:L139)</f>
        <v>4990</v>
      </c>
    </row>
    <row r="141" spans="1:12" ht="9" customHeight="1">
      <c r="A141" s="134"/>
      <c r="B141" s="170"/>
      <c r="C141" s="140"/>
      <c r="D141" s="171"/>
      <c r="E141" s="171"/>
      <c r="F141" s="171"/>
      <c r="G141" s="161"/>
      <c r="H141" s="171"/>
      <c r="I141" s="171"/>
      <c r="J141" s="171"/>
      <c r="K141" s="161"/>
      <c r="L141" s="161"/>
    </row>
    <row r="142" spans="1:12" ht="13.35" customHeight="1">
      <c r="A142" s="134"/>
      <c r="B142" s="170">
        <v>0.71</v>
      </c>
      <c r="C142" s="140" t="s">
        <v>154</v>
      </c>
      <c r="D142" s="171"/>
      <c r="E142" s="171"/>
      <c r="F142" s="171"/>
      <c r="G142" s="161"/>
      <c r="H142" s="171"/>
      <c r="I142" s="171"/>
      <c r="J142" s="171"/>
      <c r="K142" s="161"/>
      <c r="L142" s="161"/>
    </row>
    <row r="143" spans="1:12" ht="13.35" customHeight="1">
      <c r="A143" s="134"/>
      <c r="B143" s="155" t="s">
        <v>148</v>
      </c>
      <c r="C143" s="140" t="s">
        <v>30</v>
      </c>
      <c r="D143" s="171">
        <v>1583</v>
      </c>
      <c r="E143" s="173">
        <v>0</v>
      </c>
      <c r="F143" s="171">
        <v>5682</v>
      </c>
      <c r="G143" s="173">
        <v>0</v>
      </c>
      <c r="H143" s="171">
        <v>5682</v>
      </c>
      <c r="I143" s="173">
        <v>0</v>
      </c>
      <c r="J143" s="171">
        <v>3864</v>
      </c>
      <c r="K143" s="173">
        <v>0</v>
      </c>
      <c r="L143" s="161">
        <f>SUM(J143:K143)</f>
        <v>3864</v>
      </c>
    </row>
    <row r="144" spans="1:12" ht="13.35" customHeight="1">
      <c r="A144" s="134"/>
      <c r="B144" s="200" t="s">
        <v>149</v>
      </c>
      <c r="C144" s="140" t="s">
        <v>32</v>
      </c>
      <c r="D144" s="171">
        <v>49</v>
      </c>
      <c r="E144" s="173">
        <v>0</v>
      </c>
      <c r="F144" s="171">
        <v>50</v>
      </c>
      <c r="G144" s="173">
        <v>0</v>
      </c>
      <c r="H144" s="171">
        <v>50</v>
      </c>
      <c r="I144" s="173">
        <v>0</v>
      </c>
      <c r="J144" s="171">
        <v>50</v>
      </c>
      <c r="K144" s="173">
        <v>0</v>
      </c>
      <c r="L144" s="171">
        <f>SUM(J144:K144)</f>
        <v>50</v>
      </c>
    </row>
    <row r="145" spans="1:12" ht="13.35" customHeight="1">
      <c r="A145" s="134"/>
      <c r="B145" s="200" t="s">
        <v>150</v>
      </c>
      <c r="C145" s="140" t="s">
        <v>34</v>
      </c>
      <c r="D145" s="171">
        <v>1982</v>
      </c>
      <c r="E145" s="173">
        <v>0</v>
      </c>
      <c r="F145" s="171">
        <v>475</v>
      </c>
      <c r="G145" s="173">
        <v>0</v>
      </c>
      <c r="H145" s="171">
        <v>475</v>
      </c>
      <c r="I145" s="173">
        <v>0</v>
      </c>
      <c r="J145" s="171">
        <v>600</v>
      </c>
      <c r="K145" s="173">
        <v>0</v>
      </c>
      <c r="L145" s="171">
        <f>SUM(J145:K145)</f>
        <v>600</v>
      </c>
    </row>
    <row r="146" spans="1:12" ht="13.35" customHeight="1">
      <c r="A146" s="134" t="s">
        <v>8</v>
      </c>
      <c r="B146" s="170">
        <v>0.71</v>
      </c>
      <c r="C146" s="140" t="s">
        <v>154</v>
      </c>
      <c r="D146" s="168">
        <f t="shared" ref="D146:I146" si="45">SUM(D143:D145)</f>
        <v>3614</v>
      </c>
      <c r="E146" s="175">
        <f t="shared" si="45"/>
        <v>0</v>
      </c>
      <c r="F146" s="168">
        <f t="shared" si="45"/>
        <v>6207</v>
      </c>
      <c r="G146" s="175">
        <f t="shared" si="45"/>
        <v>0</v>
      </c>
      <c r="H146" s="168">
        <f t="shared" si="45"/>
        <v>6207</v>
      </c>
      <c r="I146" s="175">
        <f t="shared" si="45"/>
        <v>0</v>
      </c>
      <c r="J146" s="168">
        <f t="shared" ref="J146:K146" si="46">SUM(J143:J145)</f>
        <v>4514</v>
      </c>
      <c r="K146" s="175">
        <f t="shared" si="46"/>
        <v>0</v>
      </c>
      <c r="L146" s="168">
        <f t="shared" ref="L146" si="47">SUM(L143:L145)</f>
        <v>4514</v>
      </c>
    </row>
    <row r="147" spans="1:12" ht="9" customHeight="1">
      <c r="A147" s="134"/>
      <c r="B147" s="170"/>
      <c r="C147" s="140"/>
      <c r="D147" s="171"/>
      <c r="E147" s="171"/>
      <c r="F147" s="171"/>
      <c r="G147" s="161"/>
      <c r="H147" s="171"/>
      <c r="I147" s="171"/>
      <c r="J147" s="171"/>
      <c r="K147" s="161"/>
      <c r="L147" s="161"/>
    </row>
    <row r="148" spans="1:12" ht="13.35" customHeight="1">
      <c r="A148" s="134"/>
      <c r="B148" s="170">
        <v>0.72</v>
      </c>
      <c r="C148" s="140" t="s">
        <v>157</v>
      </c>
      <c r="D148" s="171"/>
      <c r="E148" s="171"/>
      <c r="F148" s="171"/>
      <c r="G148" s="161"/>
      <c r="H148" s="171"/>
      <c r="I148" s="171"/>
      <c r="J148" s="171"/>
      <c r="K148" s="161"/>
      <c r="L148" s="161"/>
    </row>
    <row r="149" spans="1:12" ht="13.35" customHeight="1">
      <c r="A149" s="134"/>
      <c r="B149" s="155" t="s">
        <v>151</v>
      </c>
      <c r="C149" s="140" t="s">
        <v>30</v>
      </c>
      <c r="D149" s="171">
        <v>1200</v>
      </c>
      <c r="E149" s="173">
        <v>0</v>
      </c>
      <c r="F149" s="171">
        <v>2144</v>
      </c>
      <c r="G149" s="173">
        <v>0</v>
      </c>
      <c r="H149" s="171">
        <v>2144</v>
      </c>
      <c r="I149" s="173">
        <v>0</v>
      </c>
      <c r="J149" s="171">
        <v>2564</v>
      </c>
      <c r="K149" s="173">
        <v>0</v>
      </c>
      <c r="L149" s="161">
        <f>SUM(J149:K149)</f>
        <v>2564</v>
      </c>
    </row>
    <row r="150" spans="1:12" ht="13.35" customHeight="1">
      <c r="A150" s="134"/>
      <c r="B150" s="200" t="s">
        <v>152</v>
      </c>
      <c r="C150" s="140" t="s">
        <v>32</v>
      </c>
      <c r="D150" s="171">
        <v>50</v>
      </c>
      <c r="E150" s="173">
        <v>0</v>
      </c>
      <c r="F150" s="171">
        <v>50</v>
      </c>
      <c r="G150" s="173">
        <v>0</v>
      </c>
      <c r="H150" s="171">
        <v>50</v>
      </c>
      <c r="I150" s="173">
        <v>0</v>
      </c>
      <c r="J150" s="171">
        <v>50</v>
      </c>
      <c r="K150" s="173">
        <v>0</v>
      </c>
      <c r="L150" s="171">
        <f>SUM(J150:K150)</f>
        <v>50</v>
      </c>
    </row>
    <row r="151" spans="1:12" ht="13.35" customHeight="1">
      <c r="A151" s="134"/>
      <c r="B151" s="200" t="s">
        <v>153</v>
      </c>
      <c r="C151" s="140" t="s">
        <v>34</v>
      </c>
      <c r="D151" s="171">
        <v>864</v>
      </c>
      <c r="E151" s="173">
        <v>0</v>
      </c>
      <c r="F151" s="171">
        <v>375</v>
      </c>
      <c r="G151" s="173">
        <v>0</v>
      </c>
      <c r="H151" s="171">
        <v>375</v>
      </c>
      <c r="I151" s="173">
        <v>0</v>
      </c>
      <c r="J151" s="171">
        <v>500</v>
      </c>
      <c r="K151" s="173">
        <v>0</v>
      </c>
      <c r="L151" s="171">
        <f>SUM(J151:K151)</f>
        <v>500</v>
      </c>
    </row>
    <row r="152" spans="1:12" ht="13.35" customHeight="1">
      <c r="A152" s="134" t="s">
        <v>8</v>
      </c>
      <c r="B152" s="170">
        <v>0.72</v>
      </c>
      <c r="C152" s="140" t="s">
        <v>157</v>
      </c>
      <c r="D152" s="168">
        <f t="shared" ref="D152:I152" si="48">SUM(D149:D151)</f>
        <v>2114</v>
      </c>
      <c r="E152" s="175">
        <f t="shared" si="48"/>
        <v>0</v>
      </c>
      <c r="F152" s="168">
        <f t="shared" si="48"/>
        <v>2569</v>
      </c>
      <c r="G152" s="175">
        <f t="shared" si="48"/>
        <v>0</v>
      </c>
      <c r="H152" s="168">
        <f t="shared" si="48"/>
        <v>2569</v>
      </c>
      <c r="I152" s="175">
        <f t="shared" si="48"/>
        <v>0</v>
      </c>
      <c r="J152" s="168">
        <f t="shared" ref="J152:K152" si="49">SUM(J149:J151)</f>
        <v>3114</v>
      </c>
      <c r="K152" s="175">
        <f t="shared" si="49"/>
        <v>0</v>
      </c>
      <c r="L152" s="168">
        <f t="shared" ref="L152" si="50">SUM(L149:L151)</f>
        <v>3114</v>
      </c>
    </row>
    <row r="153" spans="1:12">
      <c r="A153" s="134" t="s">
        <v>8</v>
      </c>
      <c r="B153" s="137">
        <v>0.10100000000000001</v>
      </c>
      <c r="C153" s="136" t="s">
        <v>45</v>
      </c>
      <c r="D153" s="147">
        <f t="shared" ref="D153:I153" si="51">D128+D122+D116+D110+D104+D152+D146+D134+D140</f>
        <v>344032</v>
      </c>
      <c r="E153" s="147">
        <f t="shared" si="51"/>
        <v>28640</v>
      </c>
      <c r="F153" s="147">
        <f t="shared" si="51"/>
        <v>190191</v>
      </c>
      <c r="G153" s="147">
        <f t="shared" si="51"/>
        <v>32915</v>
      </c>
      <c r="H153" s="147">
        <f t="shared" si="51"/>
        <v>140191</v>
      </c>
      <c r="I153" s="147">
        <f t="shared" si="51"/>
        <v>32915</v>
      </c>
      <c r="J153" s="147">
        <f>J128+J122+J116+J110+J104+J152+J146+J134+J140</f>
        <v>383261</v>
      </c>
      <c r="K153" s="147">
        <f t="shared" ref="K153" si="52">K128+K122+K116+K110+K104+K152+K146+K134+K140</f>
        <v>41350</v>
      </c>
      <c r="L153" s="147">
        <f t="shared" ref="L153" si="53">L128+L122+L116+L110+L104+L152+L146+L134+L140</f>
        <v>424611</v>
      </c>
    </row>
    <row r="154" spans="1:12" ht="9" customHeight="1">
      <c r="A154" s="134"/>
      <c r="B154" s="135"/>
      <c r="C154" s="136"/>
      <c r="D154" s="95"/>
      <c r="E154" s="95"/>
      <c r="F154" s="95"/>
      <c r="G154" s="95"/>
      <c r="H154" s="95"/>
      <c r="I154" s="95"/>
      <c r="J154" s="95"/>
      <c r="K154" s="95"/>
      <c r="L154" s="95"/>
    </row>
    <row r="155" spans="1:12" ht="15" customHeight="1">
      <c r="A155" s="134"/>
      <c r="B155" s="156">
        <v>0.19600000000000001</v>
      </c>
      <c r="C155" s="136" t="s">
        <v>62</v>
      </c>
      <c r="D155" s="95"/>
      <c r="E155" s="95"/>
      <c r="F155" s="95"/>
      <c r="G155" s="95"/>
      <c r="H155" s="95"/>
      <c r="I155" s="95"/>
      <c r="J155" s="95"/>
      <c r="K155" s="95"/>
      <c r="L155" s="145"/>
    </row>
    <row r="156" spans="1:12" ht="27" customHeight="1">
      <c r="A156" s="134"/>
      <c r="B156" s="159">
        <v>61</v>
      </c>
      <c r="C156" s="140" t="s">
        <v>63</v>
      </c>
      <c r="D156" s="95"/>
      <c r="E156" s="95"/>
      <c r="F156" s="95"/>
      <c r="G156" s="95"/>
      <c r="H156" s="95"/>
      <c r="I156" s="95"/>
      <c r="J156" s="95"/>
      <c r="K156" s="95"/>
      <c r="L156" s="95"/>
    </row>
    <row r="157" spans="1:12" ht="13.5" customHeight="1">
      <c r="A157" s="134"/>
      <c r="B157" s="159" t="s">
        <v>64</v>
      </c>
      <c r="C157" s="140" t="s">
        <v>165</v>
      </c>
      <c r="D157" s="142">
        <v>40000</v>
      </c>
      <c r="E157" s="141">
        <v>0</v>
      </c>
      <c r="F157" s="142">
        <v>51231</v>
      </c>
      <c r="G157" s="141">
        <v>0</v>
      </c>
      <c r="H157" s="142">
        <v>51231</v>
      </c>
      <c r="I157" s="141">
        <v>0</v>
      </c>
      <c r="J157" s="141">
        <v>0</v>
      </c>
      <c r="K157" s="141">
        <v>0</v>
      </c>
      <c r="L157" s="141">
        <f>SUM(J157:K157)</f>
        <v>0</v>
      </c>
    </row>
    <row r="158" spans="1:12" ht="13.5" customHeight="1">
      <c r="A158" s="134"/>
      <c r="B158" s="155" t="s">
        <v>192</v>
      </c>
      <c r="C158" s="140" t="s">
        <v>166</v>
      </c>
      <c r="D158" s="141">
        <v>0</v>
      </c>
      <c r="E158" s="141">
        <v>0</v>
      </c>
      <c r="F158" s="141">
        <v>0</v>
      </c>
      <c r="G158" s="141">
        <v>0</v>
      </c>
      <c r="H158" s="141">
        <v>0</v>
      </c>
      <c r="I158" s="141">
        <v>0</v>
      </c>
      <c r="J158" s="142">
        <v>63340</v>
      </c>
      <c r="K158" s="141">
        <v>0</v>
      </c>
      <c r="L158" s="142">
        <f>SUM(J158:K158)</f>
        <v>63340</v>
      </c>
    </row>
    <row r="159" spans="1:12" ht="25.5">
      <c r="A159" s="134"/>
      <c r="B159" s="159" t="s">
        <v>194</v>
      </c>
      <c r="C159" s="140" t="s">
        <v>195</v>
      </c>
      <c r="D159" s="141">
        <v>0</v>
      </c>
      <c r="E159" s="141">
        <v>0</v>
      </c>
      <c r="F159" s="141">
        <v>0</v>
      </c>
      <c r="G159" s="141">
        <v>0</v>
      </c>
      <c r="H159" s="141">
        <v>0</v>
      </c>
      <c r="I159" s="141">
        <v>0</v>
      </c>
      <c r="J159" s="142">
        <v>1200</v>
      </c>
      <c r="K159" s="141">
        <v>0</v>
      </c>
      <c r="L159" s="142">
        <f>SUM(J159:K159)</f>
        <v>1200</v>
      </c>
    </row>
    <row r="160" spans="1:12">
      <c r="A160" s="134"/>
      <c r="B160" s="159" t="s">
        <v>124</v>
      </c>
      <c r="C160" s="140" t="s">
        <v>125</v>
      </c>
      <c r="D160" s="151">
        <v>1020</v>
      </c>
      <c r="E160" s="149">
        <v>0</v>
      </c>
      <c r="F160" s="151">
        <v>40000</v>
      </c>
      <c r="G160" s="149">
        <v>0</v>
      </c>
      <c r="H160" s="151">
        <v>40000</v>
      </c>
      <c r="I160" s="149">
        <v>0</v>
      </c>
      <c r="J160" s="151">
        <v>1460</v>
      </c>
      <c r="K160" s="149">
        <v>0</v>
      </c>
      <c r="L160" s="151">
        <f>SUM(J160:K160)</f>
        <v>1460</v>
      </c>
    </row>
    <row r="161" spans="1:12" ht="27" customHeight="1">
      <c r="A161" s="134" t="s">
        <v>8</v>
      </c>
      <c r="B161" s="159">
        <v>61</v>
      </c>
      <c r="C161" s="140" t="s">
        <v>63</v>
      </c>
      <c r="D161" s="151">
        <f t="shared" ref="D161:I161" si="54">D160+D158+D157+D159</f>
        <v>41020</v>
      </c>
      <c r="E161" s="203">
        <f t="shared" si="54"/>
        <v>0</v>
      </c>
      <c r="F161" s="151">
        <f t="shared" si="54"/>
        <v>91231</v>
      </c>
      <c r="G161" s="203">
        <f t="shared" si="54"/>
        <v>0</v>
      </c>
      <c r="H161" s="151">
        <f t="shared" si="54"/>
        <v>91231</v>
      </c>
      <c r="I161" s="203">
        <f t="shared" si="54"/>
        <v>0</v>
      </c>
      <c r="J161" s="151">
        <f>J160+J158+J157+J159</f>
        <v>66000</v>
      </c>
      <c r="K161" s="203">
        <f t="shared" ref="K161:L161" si="55">K160+K158+K157+K159</f>
        <v>0</v>
      </c>
      <c r="L161" s="151">
        <f t="shared" si="55"/>
        <v>66000</v>
      </c>
    </row>
    <row r="162" spans="1:12" ht="27" customHeight="1">
      <c r="A162" s="134" t="s">
        <v>8</v>
      </c>
      <c r="B162" s="156">
        <v>0.19600000000000001</v>
      </c>
      <c r="C162" s="136" t="s">
        <v>62</v>
      </c>
      <c r="D162" s="151">
        <f t="shared" ref="D162" si="56">D161</f>
        <v>41020</v>
      </c>
      <c r="E162" s="149">
        <f t="shared" ref="E162:L162" si="57">E161</f>
        <v>0</v>
      </c>
      <c r="F162" s="151">
        <f t="shared" si="57"/>
        <v>91231</v>
      </c>
      <c r="G162" s="149">
        <f t="shared" si="57"/>
        <v>0</v>
      </c>
      <c r="H162" s="151">
        <f t="shared" si="57"/>
        <v>91231</v>
      </c>
      <c r="I162" s="149">
        <f t="shared" si="57"/>
        <v>0</v>
      </c>
      <c r="J162" s="151">
        <f t="shared" si="57"/>
        <v>66000</v>
      </c>
      <c r="K162" s="149">
        <f t="shared" si="57"/>
        <v>0</v>
      </c>
      <c r="L162" s="151">
        <f t="shared" si="57"/>
        <v>66000</v>
      </c>
    </row>
    <row r="163" spans="1:12" ht="9" customHeight="1">
      <c r="A163" s="134"/>
      <c r="B163" s="156"/>
      <c r="C163" s="136"/>
      <c r="D163" s="95"/>
      <c r="E163" s="95"/>
      <c r="F163" s="95"/>
      <c r="G163" s="95"/>
      <c r="H163" s="95"/>
      <c r="I163" s="95"/>
      <c r="J163" s="95"/>
      <c r="K163" s="95"/>
      <c r="L163" s="95"/>
    </row>
    <row r="164" spans="1:12" ht="13.5" customHeight="1">
      <c r="A164" s="134"/>
      <c r="B164" s="156">
        <v>0.19800000000000001</v>
      </c>
      <c r="C164" s="136" t="s">
        <v>11</v>
      </c>
      <c r="D164" s="95"/>
      <c r="E164" s="95"/>
      <c r="F164" s="95"/>
      <c r="G164" s="95"/>
      <c r="H164" s="95"/>
      <c r="I164" s="95"/>
      <c r="J164" s="95"/>
      <c r="K164" s="95"/>
      <c r="L164" s="145"/>
    </row>
    <row r="165" spans="1:12" ht="27" customHeight="1">
      <c r="A165" s="134"/>
      <c r="B165" s="159">
        <v>61</v>
      </c>
      <c r="C165" s="140" t="s">
        <v>65</v>
      </c>
      <c r="D165" s="95"/>
      <c r="E165" s="95"/>
      <c r="F165" s="95"/>
      <c r="G165" s="95"/>
      <c r="H165" s="95"/>
      <c r="I165" s="95"/>
      <c r="J165" s="95"/>
      <c r="K165" s="95"/>
      <c r="L165" s="145"/>
    </row>
    <row r="166" spans="1:12" ht="13.5" customHeight="1">
      <c r="A166" s="134"/>
      <c r="B166" s="159" t="s">
        <v>64</v>
      </c>
      <c r="C166" s="140" t="s">
        <v>165</v>
      </c>
      <c r="D166" s="142">
        <v>8800</v>
      </c>
      <c r="E166" s="141">
        <v>0</v>
      </c>
      <c r="F166" s="142">
        <v>8800</v>
      </c>
      <c r="G166" s="141">
        <v>0</v>
      </c>
      <c r="H166" s="142">
        <v>8800</v>
      </c>
      <c r="I166" s="141">
        <v>0</v>
      </c>
      <c r="J166" s="141">
        <v>0</v>
      </c>
      <c r="K166" s="141">
        <v>0</v>
      </c>
      <c r="L166" s="141">
        <f>SUM(J166:K166)</f>
        <v>0</v>
      </c>
    </row>
    <row r="167" spans="1:12" ht="13.5" customHeight="1">
      <c r="A167" s="134"/>
      <c r="B167" s="155" t="s">
        <v>192</v>
      </c>
      <c r="C167" s="140" t="s">
        <v>166</v>
      </c>
      <c r="D167" s="141">
        <v>0</v>
      </c>
      <c r="E167" s="141">
        <v>0</v>
      </c>
      <c r="F167" s="141">
        <v>0</v>
      </c>
      <c r="G167" s="141">
        <v>0</v>
      </c>
      <c r="H167" s="141">
        <v>0</v>
      </c>
      <c r="I167" s="141">
        <v>0</v>
      </c>
      <c r="J167" s="142">
        <f>80825+44698</f>
        <v>125523</v>
      </c>
      <c r="K167" s="141">
        <v>0</v>
      </c>
      <c r="L167" s="142">
        <f>SUM(J167:K167)</f>
        <v>125523</v>
      </c>
    </row>
    <row r="168" spans="1:12" ht="27.75" customHeight="1">
      <c r="A168" s="152"/>
      <c r="B168" s="165" t="s">
        <v>124</v>
      </c>
      <c r="C168" s="166" t="s">
        <v>138</v>
      </c>
      <c r="D168" s="151">
        <v>6347</v>
      </c>
      <c r="E168" s="149">
        <v>0</v>
      </c>
      <c r="F168" s="149">
        <v>0</v>
      </c>
      <c r="G168" s="149">
        <v>0</v>
      </c>
      <c r="H168" s="149">
        <v>0</v>
      </c>
      <c r="I168" s="149">
        <v>0</v>
      </c>
      <c r="J168" s="151">
        <v>6332</v>
      </c>
      <c r="K168" s="149">
        <v>0</v>
      </c>
      <c r="L168" s="151">
        <f>SUM(J168:K168)</f>
        <v>6332</v>
      </c>
    </row>
    <row r="169" spans="1:12" ht="27" customHeight="1">
      <c r="A169" s="134" t="s">
        <v>8</v>
      </c>
      <c r="B169" s="159">
        <v>61</v>
      </c>
      <c r="C169" s="140" t="s">
        <v>66</v>
      </c>
      <c r="D169" s="151">
        <f t="shared" ref="D169:I169" si="58">D168+D167+D166</f>
        <v>15147</v>
      </c>
      <c r="E169" s="149">
        <f t="shared" si="58"/>
        <v>0</v>
      </c>
      <c r="F169" s="151">
        <f t="shared" si="58"/>
        <v>8800</v>
      </c>
      <c r="G169" s="149">
        <f t="shared" si="58"/>
        <v>0</v>
      </c>
      <c r="H169" s="151">
        <f t="shared" si="58"/>
        <v>8800</v>
      </c>
      <c r="I169" s="149">
        <f t="shared" si="58"/>
        <v>0</v>
      </c>
      <c r="J169" s="151">
        <f>J168+J167+J166</f>
        <v>131855</v>
      </c>
      <c r="K169" s="149">
        <f t="shared" ref="K169:L169" si="59">K168+K167+K166</f>
        <v>0</v>
      </c>
      <c r="L169" s="151">
        <f t="shared" si="59"/>
        <v>131855</v>
      </c>
    </row>
    <row r="170" spans="1:12" ht="14.25" customHeight="1">
      <c r="A170" s="134" t="s">
        <v>8</v>
      </c>
      <c r="B170" s="156">
        <v>0.19800000000000001</v>
      </c>
      <c r="C170" s="136" t="s">
        <v>11</v>
      </c>
      <c r="D170" s="142">
        <f t="shared" ref="D170:L170" si="60">D169</f>
        <v>15147</v>
      </c>
      <c r="E170" s="141">
        <f t="shared" si="60"/>
        <v>0</v>
      </c>
      <c r="F170" s="142">
        <f t="shared" si="60"/>
        <v>8800</v>
      </c>
      <c r="G170" s="141">
        <f t="shared" si="60"/>
        <v>0</v>
      </c>
      <c r="H170" s="142">
        <f t="shared" si="60"/>
        <v>8800</v>
      </c>
      <c r="I170" s="141">
        <f t="shared" si="60"/>
        <v>0</v>
      </c>
      <c r="J170" s="142">
        <f t="shared" si="60"/>
        <v>131855</v>
      </c>
      <c r="K170" s="141">
        <f t="shared" ref="K170" si="61">K169</f>
        <v>0</v>
      </c>
      <c r="L170" s="142">
        <f t="shared" si="60"/>
        <v>131855</v>
      </c>
    </row>
    <row r="171" spans="1:12" ht="28.9" customHeight="1">
      <c r="A171" s="134" t="s">
        <v>8</v>
      </c>
      <c r="B171" s="135">
        <v>2515</v>
      </c>
      <c r="C171" s="136" t="s">
        <v>67</v>
      </c>
      <c r="D171" s="147">
        <f t="shared" ref="D171:L171" si="62">D153+D170+D162</f>
        <v>400199</v>
      </c>
      <c r="E171" s="147">
        <f t="shared" si="62"/>
        <v>28640</v>
      </c>
      <c r="F171" s="147">
        <f t="shared" si="62"/>
        <v>290222</v>
      </c>
      <c r="G171" s="147">
        <f t="shared" si="62"/>
        <v>32915</v>
      </c>
      <c r="H171" s="147">
        <f t="shared" si="62"/>
        <v>240222</v>
      </c>
      <c r="I171" s="147">
        <f t="shared" si="62"/>
        <v>32915</v>
      </c>
      <c r="J171" s="147">
        <f t="shared" si="62"/>
        <v>581116</v>
      </c>
      <c r="K171" s="147">
        <f t="shared" si="62"/>
        <v>41350</v>
      </c>
      <c r="L171" s="147">
        <f t="shared" si="62"/>
        <v>622466</v>
      </c>
    </row>
    <row r="172" spans="1:12" ht="12.95" customHeight="1">
      <c r="A172" s="134"/>
      <c r="B172" s="159"/>
      <c r="C172" s="136"/>
      <c r="D172" s="95"/>
      <c r="E172" s="95"/>
      <c r="F172" s="95"/>
      <c r="G172" s="95"/>
      <c r="H172" s="95"/>
      <c r="I172" s="95"/>
      <c r="J172" s="95"/>
      <c r="K172" s="95"/>
      <c r="L172" s="95"/>
    </row>
    <row r="173" spans="1:12" ht="28.5" customHeight="1">
      <c r="A173" s="86" t="s">
        <v>10</v>
      </c>
      <c r="B173" s="179">
        <v>3604</v>
      </c>
      <c r="C173" s="180" t="s">
        <v>69</v>
      </c>
      <c r="D173" s="138"/>
      <c r="E173" s="138"/>
      <c r="F173" s="138"/>
      <c r="G173" s="138"/>
      <c r="H173" s="138"/>
      <c r="I173" s="138"/>
      <c r="J173" s="138"/>
      <c r="K173" s="138"/>
      <c r="L173" s="138"/>
    </row>
    <row r="174" spans="1:12" ht="13.5" customHeight="1">
      <c r="A174" s="86"/>
      <c r="B174" s="181">
        <v>0.10199999999999999</v>
      </c>
      <c r="C174" s="180" t="s">
        <v>70</v>
      </c>
      <c r="D174" s="138"/>
      <c r="E174" s="138"/>
      <c r="F174" s="138"/>
      <c r="G174" s="138"/>
      <c r="H174" s="138"/>
      <c r="I174" s="138"/>
      <c r="J174" s="138"/>
      <c r="K174" s="138"/>
      <c r="L174" s="138"/>
    </row>
    <row r="175" spans="1:12" ht="25.5" customHeight="1">
      <c r="A175" s="86"/>
      <c r="B175" s="87">
        <v>91</v>
      </c>
      <c r="C175" s="182" t="s">
        <v>75</v>
      </c>
      <c r="D175" s="138"/>
      <c r="E175" s="138"/>
      <c r="F175" s="138"/>
      <c r="G175" s="138"/>
      <c r="H175" s="138"/>
      <c r="I175" s="138"/>
      <c r="J175" s="138"/>
      <c r="K175" s="138"/>
      <c r="L175" s="138"/>
    </row>
    <row r="176" spans="1:12" ht="13.5" customHeight="1">
      <c r="A176" s="86"/>
      <c r="B176" s="183" t="s">
        <v>105</v>
      </c>
      <c r="C176" s="182" t="s">
        <v>72</v>
      </c>
      <c r="D176" s="173">
        <v>0</v>
      </c>
      <c r="E176" s="171">
        <v>450</v>
      </c>
      <c r="F176" s="173">
        <v>0</v>
      </c>
      <c r="G176" s="173">
        <v>0</v>
      </c>
      <c r="H176" s="173">
        <v>0</v>
      </c>
      <c r="I176" s="173">
        <v>0</v>
      </c>
      <c r="J176" s="173">
        <v>0</v>
      </c>
      <c r="K176" s="173">
        <v>0</v>
      </c>
      <c r="L176" s="173">
        <f>SUM(J176:K176)</f>
        <v>0</v>
      </c>
    </row>
    <row r="177" spans="1:12" ht="13.5" customHeight="1">
      <c r="A177" s="86"/>
      <c r="B177" s="183" t="s">
        <v>106</v>
      </c>
      <c r="C177" s="182" t="s">
        <v>73</v>
      </c>
      <c r="D177" s="173">
        <v>0</v>
      </c>
      <c r="E177" s="171">
        <v>1051</v>
      </c>
      <c r="F177" s="173">
        <v>0</v>
      </c>
      <c r="G177" s="173">
        <v>0</v>
      </c>
      <c r="H177" s="173">
        <v>0</v>
      </c>
      <c r="I177" s="173">
        <v>0</v>
      </c>
      <c r="J177" s="173">
        <v>0</v>
      </c>
      <c r="K177" s="173">
        <v>0</v>
      </c>
      <c r="L177" s="173">
        <f>SUM(J177:K177)</f>
        <v>0</v>
      </c>
    </row>
    <row r="178" spans="1:12" ht="13.5" customHeight="1">
      <c r="A178" s="86" t="s">
        <v>8</v>
      </c>
      <c r="B178" s="181">
        <v>0.10199999999999999</v>
      </c>
      <c r="C178" s="180" t="s">
        <v>70</v>
      </c>
      <c r="D178" s="175">
        <f t="shared" ref="D178:L178" si="63">D177+D176</f>
        <v>0</v>
      </c>
      <c r="E178" s="168">
        <f t="shared" si="63"/>
        <v>1501</v>
      </c>
      <c r="F178" s="175">
        <f t="shared" si="63"/>
        <v>0</v>
      </c>
      <c r="G178" s="175">
        <f t="shared" si="63"/>
        <v>0</v>
      </c>
      <c r="H178" s="175">
        <f t="shared" si="63"/>
        <v>0</v>
      </c>
      <c r="I178" s="175">
        <f t="shared" si="63"/>
        <v>0</v>
      </c>
      <c r="J178" s="175">
        <f t="shared" si="63"/>
        <v>0</v>
      </c>
      <c r="K178" s="175">
        <f t="shared" ref="K178" si="64">K177+K176</f>
        <v>0</v>
      </c>
      <c r="L178" s="175">
        <f t="shared" si="63"/>
        <v>0</v>
      </c>
    </row>
    <row r="179" spans="1:12" ht="12.95" customHeight="1">
      <c r="A179" s="86"/>
      <c r="B179" s="183"/>
      <c r="C179" s="182"/>
      <c r="H179" s="98"/>
    </row>
    <row r="180" spans="1:12" ht="27" customHeight="1">
      <c r="A180" s="86"/>
      <c r="B180" s="184">
        <v>0.108</v>
      </c>
      <c r="C180" s="180" t="s">
        <v>71</v>
      </c>
      <c r="H180" s="98"/>
    </row>
    <row r="181" spans="1:12" ht="27" customHeight="1">
      <c r="A181" s="86"/>
      <c r="B181" s="87">
        <v>91</v>
      </c>
      <c r="C181" s="182" t="s">
        <v>75</v>
      </c>
      <c r="D181" s="138"/>
      <c r="E181" s="138"/>
      <c r="F181" s="138"/>
      <c r="G181" s="138"/>
      <c r="H181" s="138"/>
      <c r="I181" s="138"/>
      <c r="J181" s="138"/>
      <c r="K181" s="138"/>
      <c r="L181" s="138"/>
    </row>
    <row r="182" spans="1:12" ht="13.5" customHeight="1">
      <c r="A182" s="86"/>
      <c r="B182" s="183" t="s">
        <v>105</v>
      </c>
      <c r="C182" s="182" t="s">
        <v>72</v>
      </c>
      <c r="D182" s="173">
        <v>0</v>
      </c>
      <c r="E182" s="171">
        <v>14992</v>
      </c>
      <c r="F182" s="173">
        <v>0</v>
      </c>
      <c r="G182" s="173">
        <v>0</v>
      </c>
      <c r="H182" s="173">
        <v>0</v>
      </c>
      <c r="I182" s="173">
        <v>0</v>
      </c>
      <c r="J182" s="173">
        <v>0</v>
      </c>
      <c r="K182" s="173">
        <v>0</v>
      </c>
      <c r="L182" s="173">
        <f>SUM(J182:K182)</f>
        <v>0</v>
      </c>
    </row>
    <row r="183" spans="1:12" ht="13.5" customHeight="1">
      <c r="A183" s="86"/>
      <c r="B183" s="183" t="s">
        <v>106</v>
      </c>
      <c r="C183" s="182" t="s">
        <v>73</v>
      </c>
      <c r="D183" s="172">
        <v>0</v>
      </c>
      <c r="E183" s="202">
        <v>34829</v>
      </c>
      <c r="F183" s="172">
        <v>0</v>
      </c>
      <c r="G183" s="172">
        <v>0</v>
      </c>
      <c r="H183" s="172">
        <v>0</v>
      </c>
      <c r="I183" s="172">
        <v>0</v>
      </c>
      <c r="J183" s="172">
        <v>0</v>
      </c>
      <c r="K183" s="172">
        <v>0</v>
      </c>
      <c r="L183" s="172">
        <f>SUM(J183:K183)</f>
        <v>0</v>
      </c>
    </row>
    <row r="184" spans="1:12" ht="26.25" customHeight="1">
      <c r="A184" s="86" t="s">
        <v>8</v>
      </c>
      <c r="B184" s="184">
        <v>0.108</v>
      </c>
      <c r="C184" s="180" t="s">
        <v>71</v>
      </c>
      <c r="D184" s="172">
        <f t="shared" ref="D184:L184" si="65">D183+D182</f>
        <v>0</v>
      </c>
      <c r="E184" s="202">
        <f t="shared" si="65"/>
        <v>49821</v>
      </c>
      <c r="F184" s="172">
        <f t="shared" si="65"/>
        <v>0</v>
      </c>
      <c r="G184" s="172">
        <f t="shared" si="65"/>
        <v>0</v>
      </c>
      <c r="H184" s="172">
        <f t="shared" si="65"/>
        <v>0</v>
      </c>
      <c r="I184" s="172">
        <f t="shared" si="65"/>
        <v>0</v>
      </c>
      <c r="J184" s="172">
        <f t="shared" si="65"/>
        <v>0</v>
      </c>
      <c r="K184" s="172">
        <f t="shared" ref="K184" si="66">K183+K182</f>
        <v>0</v>
      </c>
      <c r="L184" s="172">
        <f t="shared" si="65"/>
        <v>0</v>
      </c>
    </row>
    <row r="185" spans="1:12" ht="12.95" customHeight="1">
      <c r="A185" s="86"/>
      <c r="B185" s="87"/>
      <c r="C185" s="182"/>
      <c r="H185" s="98"/>
    </row>
    <row r="186" spans="1:12" ht="28.5" customHeight="1">
      <c r="A186" s="86"/>
      <c r="B186" s="184">
        <v>0.2</v>
      </c>
      <c r="C186" s="180" t="s">
        <v>74</v>
      </c>
      <c r="H186" s="98"/>
    </row>
    <row r="187" spans="1:12" ht="25.5">
      <c r="B187" s="105">
        <v>92</v>
      </c>
      <c r="C187" s="94" t="s">
        <v>76</v>
      </c>
      <c r="D187" s="138"/>
      <c r="E187" s="138"/>
      <c r="F187" s="186"/>
      <c r="G187" s="138"/>
      <c r="H187" s="138"/>
      <c r="I187" s="187"/>
      <c r="J187" s="187"/>
      <c r="K187" s="187"/>
      <c r="L187" s="187"/>
    </row>
    <row r="188" spans="1:12">
      <c r="B188" s="105" t="s">
        <v>108</v>
      </c>
      <c r="C188" s="94" t="s">
        <v>72</v>
      </c>
      <c r="D188" s="173">
        <v>0</v>
      </c>
      <c r="E188" s="171">
        <v>500</v>
      </c>
      <c r="F188" s="173">
        <v>0</v>
      </c>
      <c r="G188" s="173">
        <v>0</v>
      </c>
      <c r="H188" s="173">
        <v>0</v>
      </c>
      <c r="I188" s="173">
        <v>0</v>
      </c>
      <c r="J188" s="173">
        <v>0</v>
      </c>
      <c r="K188" s="173">
        <v>0</v>
      </c>
      <c r="L188" s="174">
        <f>SUM(J188:K188)</f>
        <v>0</v>
      </c>
    </row>
    <row r="189" spans="1:12">
      <c r="A189" s="86"/>
      <c r="B189" s="87" t="s">
        <v>107</v>
      </c>
      <c r="C189" s="182" t="s">
        <v>73</v>
      </c>
      <c r="D189" s="172">
        <v>0</v>
      </c>
      <c r="E189" s="202">
        <v>800</v>
      </c>
      <c r="F189" s="172">
        <v>0</v>
      </c>
      <c r="G189" s="172">
        <v>0</v>
      </c>
      <c r="H189" s="172">
        <v>0</v>
      </c>
      <c r="I189" s="172">
        <v>0</v>
      </c>
      <c r="J189" s="172">
        <v>0</v>
      </c>
      <c r="K189" s="172">
        <v>0</v>
      </c>
      <c r="L189" s="172">
        <f>SUM(J189:K189)</f>
        <v>0</v>
      </c>
    </row>
    <row r="190" spans="1:12" ht="25.5">
      <c r="A190" s="164" t="s">
        <v>8</v>
      </c>
      <c r="B190" s="188">
        <v>92</v>
      </c>
      <c r="C190" s="185" t="s">
        <v>76</v>
      </c>
      <c r="D190" s="172">
        <f t="shared" ref="D190:L190" si="67">D189+D188</f>
        <v>0</v>
      </c>
      <c r="E190" s="202">
        <f t="shared" si="67"/>
        <v>1300</v>
      </c>
      <c r="F190" s="172">
        <f t="shared" si="67"/>
        <v>0</v>
      </c>
      <c r="G190" s="172">
        <f t="shared" si="67"/>
        <v>0</v>
      </c>
      <c r="H190" s="172">
        <f t="shared" si="67"/>
        <v>0</v>
      </c>
      <c r="I190" s="172">
        <f t="shared" si="67"/>
        <v>0</v>
      </c>
      <c r="J190" s="172">
        <f t="shared" si="67"/>
        <v>0</v>
      </c>
      <c r="K190" s="172">
        <f t="shared" ref="K190" si="68">K189+K188</f>
        <v>0</v>
      </c>
      <c r="L190" s="172">
        <f t="shared" si="67"/>
        <v>0</v>
      </c>
    </row>
    <row r="191" spans="1:12" ht="8.4499999999999993" customHeight="1">
      <c r="A191" s="86"/>
      <c r="B191" s="87"/>
      <c r="C191" s="182"/>
      <c r="D191" s="138"/>
      <c r="E191" s="138"/>
      <c r="F191" s="186"/>
      <c r="G191" s="138"/>
      <c r="H191" s="138"/>
      <c r="I191" s="187"/>
      <c r="J191" s="187"/>
      <c r="K191" s="187"/>
      <c r="L191" s="187"/>
    </row>
    <row r="192" spans="1:12" ht="30" customHeight="1">
      <c r="A192" s="86"/>
      <c r="B192" s="87">
        <v>93</v>
      </c>
      <c r="C192" s="182" t="s">
        <v>77</v>
      </c>
      <c r="D192" s="138"/>
      <c r="E192" s="138"/>
      <c r="F192" s="186"/>
      <c r="G192" s="138"/>
      <c r="H192" s="138"/>
      <c r="I192" s="187"/>
      <c r="J192" s="187"/>
      <c r="K192" s="187"/>
      <c r="L192" s="187"/>
    </row>
    <row r="193" spans="1:12" ht="14.45" customHeight="1">
      <c r="A193" s="86"/>
      <c r="B193" s="87" t="s">
        <v>109</v>
      </c>
      <c r="C193" s="182" t="s">
        <v>72</v>
      </c>
      <c r="D193" s="173">
        <v>0</v>
      </c>
      <c r="E193" s="171">
        <v>94710</v>
      </c>
      <c r="F193" s="173">
        <v>0</v>
      </c>
      <c r="G193" s="173">
        <v>0</v>
      </c>
      <c r="H193" s="173">
        <v>0</v>
      </c>
      <c r="I193" s="173">
        <v>0</v>
      </c>
      <c r="J193" s="173">
        <v>0</v>
      </c>
      <c r="K193" s="173">
        <v>0</v>
      </c>
      <c r="L193" s="173">
        <f>SUM(J193:K193)</f>
        <v>0</v>
      </c>
    </row>
    <row r="194" spans="1:12" ht="14.45" customHeight="1">
      <c r="A194" s="86"/>
      <c r="B194" s="87" t="s">
        <v>110</v>
      </c>
      <c r="C194" s="182" t="s">
        <v>73</v>
      </c>
      <c r="D194" s="172">
        <v>0</v>
      </c>
      <c r="E194" s="202">
        <v>197369</v>
      </c>
      <c r="F194" s="172">
        <v>0</v>
      </c>
      <c r="G194" s="174">
        <v>0</v>
      </c>
      <c r="H194" s="172">
        <v>0</v>
      </c>
      <c r="I194" s="172">
        <v>0</v>
      </c>
      <c r="J194" s="172">
        <v>0</v>
      </c>
      <c r="K194" s="174">
        <v>0</v>
      </c>
      <c r="L194" s="173">
        <f>SUM(J194:K194)</f>
        <v>0</v>
      </c>
    </row>
    <row r="195" spans="1:12" ht="30" customHeight="1">
      <c r="A195" s="86" t="s">
        <v>8</v>
      </c>
      <c r="B195" s="87">
        <v>93</v>
      </c>
      <c r="C195" s="182" t="s">
        <v>77</v>
      </c>
      <c r="D195" s="175">
        <f t="shared" ref="D195:J195" si="69">D194+D193</f>
        <v>0</v>
      </c>
      <c r="E195" s="168">
        <f t="shared" si="69"/>
        <v>292079</v>
      </c>
      <c r="F195" s="175">
        <f t="shared" si="69"/>
        <v>0</v>
      </c>
      <c r="G195" s="175">
        <f t="shared" si="69"/>
        <v>0</v>
      </c>
      <c r="H195" s="175">
        <f t="shared" si="69"/>
        <v>0</v>
      </c>
      <c r="I195" s="175">
        <f t="shared" si="69"/>
        <v>0</v>
      </c>
      <c r="J195" s="175">
        <f t="shared" si="69"/>
        <v>0</v>
      </c>
      <c r="K195" s="175">
        <f t="shared" ref="K195" si="70">K194+K193</f>
        <v>0</v>
      </c>
      <c r="L195" s="175">
        <f>L194+L193</f>
        <v>0</v>
      </c>
    </row>
    <row r="196" spans="1:12" ht="12" customHeight="1">
      <c r="A196" s="86"/>
      <c r="B196" s="87"/>
      <c r="C196" s="182"/>
      <c r="D196" s="171"/>
      <c r="E196" s="171"/>
      <c r="F196" s="171"/>
      <c r="G196" s="138"/>
      <c r="H196" s="173"/>
      <c r="I196" s="173"/>
      <c r="J196" s="173"/>
      <c r="K196" s="187"/>
      <c r="L196" s="187"/>
    </row>
    <row r="197" spans="1:12" ht="26.45" customHeight="1">
      <c r="A197" s="86"/>
      <c r="B197" s="87">
        <v>94</v>
      </c>
      <c r="C197" s="182" t="s">
        <v>118</v>
      </c>
      <c r="D197" s="171"/>
      <c r="E197" s="171"/>
      <c r="F197" s="171"/>
      <c r="G197" s="138"/>
      <c r="H197" s="173"/>
      <c r="I197" s="173"/>
      <c r="J197" s="173"/>
      <c r="K197" s="187"/>
      <c r="L197" s="187"/>
    </row>
    <row r="198" spans="1:12" ht="14.45" customHeight="1">
      <c r="A198" s="86"/>
      <c r="B198" s="87" t="s">
        <v>116</v>
      </c>
      <c r="C198" s="182" t="s">
        <v>72</v>
      </c>
      <c r="D198" s="173">
        <v>0</v>
      </c>
      <c r="E198" s="171">
        <v>10325</v>
      </c>
      <c r="F198" s="173">
        <v>0</v>
      </c>
      <c r="G198" s="173">
        <v>0</v>
      </c>
      <c r="H198" s="173">
        <v>0</v>
      </c>
      <c r="I198" s="171">
        <v>20161</v>
      </c>
      <c r="J198" s="173">
        <v>0</v>
      </c>
      <c r="K198" s="173">
        <v>0</v>
      </c>
      <c r="L198" s="173">
        <f>SUM(J198:K198)</f>
        <v>0</v>
      </c>
    </row>
    <row r="199" spans="1:12" ht="14.45" customHeight="1">
      <c r="A199" s="86"/>
      <c r="B199" s="87" t="s">
        <v>117</v>
      </c>
      <c r="C199" s="182" t="s">
        <v>73</v>
      </c>
      <c r="D199" s="172">
        <v>0</v>
      </c>
      <c r="E199" s="202">
        <v>24091</v>
      </c>
      <c r="F199" s="172">
        <v>0</v>
      </c>
      <c r="G199" s="172">
        <v>0</v>
      </c>
      <c r="H199" s="172">
        <v>0</v>
      </c>
      <c r="I199" s="202">
        <v>71339</v>
      </c>
      <c r="J199" s="172">
        <v>0</v>
      </c>
      <c r="K199" s="172">
        <v>0</v>
      </c>
      <c r="L199" s="172">
        <f>SUM(J199:K199)</f>
        <v>0</v>
      </c>
    </row>
    <row r="200" spans="1:12" ht="30" customHeight="1">
      <c r="A200" s="86" t="s">
        <v>8</v>
      </c>
      <c r="B200" s="87">
        <v>94</v>
      </c>
      <c r="C200" s="182" t="s">
        <v>118</v>
      </c>
      <c r="D200" s="172">
        <f t="shared" ref="D200:J200" si="71">SUM(D198:D199)</f>
        <v>0</v>
      </c>
      <c r="E200" s="202">
        <f t="shared" si="71"/>
        <v>34416</v>
      </c>
      <c r="F200" s="172">
        <f t="shared" si="71"/>
        <v>0</v>
      </c>
      <c r="G200" s="172">
        <f t="shared" si="71"/>
        <v>0</v>
      </c>
      <c r="H200" s="172">
        <f t="shared" si="71"/>
        <v>0</v>
      </c>
      <c r="I200" s="202">
        <f t="shared" si="71"/>
        <v>91500</v>
      </c>
      <c r="J200" s="172">
        <f t="shared" si="71"/>
        <v>0</v>
      </c>
      <c r="K200" s="172">
        <f t="shared" ref="K200" si="72">SUM(K198:K199)</f>
        <v>0</v>
      </c>
      <c r="L200" s="172">
        <f>K200</f>
        <v>0</v>
      </c>
    </row>
    <row r="201" spans="1:12">
      <c r="A201" s="86"/>
      <c r="B201" s="87"/>
      <c r="C201" s="182"/>
      <c r="D201" s="173"/>
      <c r="E201" s="171"/>
      <c r="F201" s="173"/>
      <c r="G201" s="138"/>
      <c r="H201" s="173"/>
      <c r="I201" s="171"/>
      <c r="J201" s="173"/>
      <c r="K201" s="138"/>
      <c r="L201" s="138"/>
    </row>
    <row r="202" spans="1:12" ht="30" customHeight="1">
      <c r="A202" s="86"/>
      <c r="B202" s="105">
        <v>95</v>
      </c>
      <c r="C202" s="94" t="s">
        <v>169</v>
      </c>
      <c r="D202" s="173"/>
      <c r="E202" s="171"/>
      <c r="F202" s="173"/>
      <c r="G202" s="138"/>
      <c r="H202" s="173"/>
      <c r="I202" s="171"/>
      <c r="J202" s="173"/>
      <c r="K202" s="138"/>
      <c r="L202" s="138"/>
    </row>
    <row r="203" spans="1:12" ht="14.45" customHeight="1">
      <c r="A203" s="86"/>
      <c r="B203" s="183">
        <v>4</v>
      </c>
      <c r="C203" s="94" t="s">
        <v>172</v>
      </c>
      <c r="D203" s="173"/>
      <c r="E203" s="171"/>
      <c r="F203" s="173"/>
      <c r="G203" s="138"/>
      <c r="H203" s="173"/>
      <c r="I203" s="171"/>
      <c r="J203" s="173"/>
      <c r="K203" s="138"/>
      <c r="L203" s="138"/>
    </row>
    <row r="204" spans="1:12" ht="14.45" customHeight="1">
      <c r="A204" s="86"/>
      <c r="B204" s="183" t="s">
        <v>170</v>
      </c>
      <c r="C204" s="94" t="s">
        <v>72</v>
      </c>
      <c r="D204" s="173">
        <v>0</v>
      </c>
      <c r="E204" s="173">
        <v>0</v>
      </c>
      <c r="F204" s="173">
        <v>0</v>
      </c>
      <c r="G204" s="171">
        <v>26781</v>
      </c>
      <c r="H204" s="173">
        <v>0</v>
      </c>
      <c r="I204" s="171">
        <v>26781</v>
      </c>
      <c r="J204" s="173">
        <v>0</v>
      </c>
      <c r="K204" s="171">
        <v>30464</v>
      </c>
      <c r="L204" s="138">
        <f>SUM(J204:K204)</f>
        <v>30464</v>
      </c>
    </row>
    <row r="205" spans="1:12" ht="14.45" customHeight="1">
      <c r="A205" s="86"/>
      <c r="B205" s="183" t="s">
        <v>171</v>
      </c>
      <c r="C205" s="94" t="s">
        <v>73</v>
      </c>
      <c r="D205" s="173">
        <v>0</v>
      </c>
      <c r="E205" s="173">
        <v>0</v>
      </c>
      <c r="F205" s="173">
        <v>0</v>
      </c>
      <c r="G205" s="171">
        <v>62489</v>
      </c>
      <c r="H205" s="173">
        <v>0</v>
      </c>
      <c r="I205" s="171">
        <v>62489</v>
      </c>
      <c r="J205" s="173">
        <v>0</v>
      </c>
      <c r="K205" s="171">
        <v>71082</v>
      </c>
      <c r="L205" s="138">
        <f>SUM(J205:K205)</f>
        <v>71082</v>
      </c>
    </row>
    <row r="206" spans="1:12" ht="14.45" customHeight="1">
      <c r="A206" s="86" t="s">
        <v>8</v>
      </c>
      <c r="B206" s="183">
        <v>4</v>
      </c>
      <c r="C206" s="94" t="s">
        <v>172</v>
      </c>
      <c r="D206" s="175">
        <f t="shared" ref="D206:J206" si="73">SUM(D204:D205)</f>
        <v>0</v>
      </c>
      <c r="E206" s="175">
        <f t="shared" si="73"/>
        <v>0</v>
      </c>
      <c r="F206" s="175">
        <f t="shared" si="73"/>
        <v>0</v>
      </c>
      <c r="G206" s="169">
        <f t="shared" si="73"/>
        <v>89270</v>
      </c>
      <c r="H206" s="175">
        <f t="shared" si="73"/>
        <v>0</v>
      </c>
      <c r="I206" s="169">
        <f t="shared" si="73"/>
        <v>89270</v>
      </c>
      <c r="J206" s="175">
        <f t="shared" si="73"/>
        <v>0</v>
      </c>
      <c r="K206" s="169">
        <f>SUM(K204:K205)</f>
        <v>101546</v>
      </c>
      <c r="L206" s="169">
        <f>SUM(L204:L205)</f>
        <v>101546</v>
      </c>
    </row>
    <row r="207" spans="1:12" ht="30" customHeight="1">
      <c r="A207" s="86" t="s">
        <v>8</v>
      </c>
      <c r="B207" s="87">
        <v>95</v>
      </c>
      <c r="C207" s="182" t="s">
        <v>169</v>
      </c>
      <c r="D207" s="175">
        <f t="shared" ref="D207:J207" si="74">D206</f>
        <v>0</v>
      </c>
      <c r="E207" s="175">
        <f t="shared" si="74"/>
        <v>0</v>
      </c>
      <c r="F207" s="175">
        <f t="shared" si="74"/>
        <v>0</v>
      </c>
      <c r="G207" s="168">
        <f t="shared" si="74"/>
        <v>89270</v>
      </c>
      <c r="H207" s="175">
        <f t="shared" si="74"/>
        <v>0</v>
      </c>
      <c r="I207" s="168">
        <f t="shared" si="74"/>
        <v>89270</v>
      </c>
      <c r="J207" s="175">
        <f t="shared" si="74"/>
        <v>0</v>
      </c>
      <c r="K207" s="169">
        <f>K206</f>
        <v>101546</v>
      </c>
      <c r="L207" s="169">
        <f>L206</f>
        <v>101546</v>
      </c>
    </row>
    <row r="208" spans="1:12">
      <c r="A208" s="86"/>
      <c r="B208" s="87"/>
      <c r="C208" s="182"/>
      <c r="D208" s="173"/>
      <c r="E208" s="171"/>
      <c r="F208" s="173"/>
      <c r="G208" s="138"/>
      <c r="H208" s="173"/>
      <c r="I208" s="171"/>
      <c r="J208" s="173"/>
      <c r="K208" s="138"/>
      <c r="L208" s="138"/>
    </row>
    <row r="209" spans="1:12" ht="30" customHeight="1">
      <c r="A209" s="86"/>
      <c r="B209" s="87">
        <v>96</v>
      </c>
      <c r="C209" s="182" t="s">
        <v>173</v>
      </c>
      <c r="D209" s="173"/>
      <c r="E209" s="171"/>
      <c r="F209" s="173"/>
      <c r="G209" s="138"/>
      <c r="H209" s="173"/>
      <c r="I209" s="171"/>
      <c r="J209" s="173"/>
      <c r="K209" s="138"/>
      <c r="L209" s="138"/>
    </row>
    <row r="210" spans="1:12" ht="14.45" customHeight="1">
      <c r="A210" s="86"/>
      <c r="B210" s="183">
        <v>6</v>
      </c>
      <c r="C210" s="182" t="s">
        <v>174</v>
      </c>
      <c r="D210" s="173"/>
      <c r="E210" s="171"/>
      <c r="F210" s="173"/>
      <c r="G210" s="138"/>
      <c r="H210" s="173"/>
      <c r="I210" s="171"/>
      <c r="J210" s="173"/>
      <c r="K210" s="138"/>
      <c r="L210" s="138"/>
    </row>
    <row r="211" spans="1:12" ht="14.45" customHeight="1">
      <c r="A211" s="86"/>
      <c r="B211" s="183" t="s">
        <v>175</v>
      </c>
      <c r="C211" s="94" t="s">
        <v>73</v>
      </c>
      <c r="D211" s="173">
        <v>0</v>
      </c>
      <c r="E211" s="173">
        <v>0</v>
      </c>
      <c r="F211" s="173">
        <v>0</v>
      </c>
      <c r="G211" s="171">
        <v>160300</v>
      </c>
      <c r="H211" s="173">
        <v>0</v>
      </c>
      <c r="I211" s="171">
        <v>160400</v>
      </c>
      <c r="J211" s="173">
        <v>0</v>
      </c>
      <c r="K211" s="138">
        <v>222000</v>
      </c>
      <c r="L211" s="138">
        <f>SUM(J211:K211)</f>
        <v>222000</v>
      </c>
    </row>
    <row r="212" spans="1:12" ht="14.45" customHeight="1">
      <c r="A212" s="86" t="s">
        <v>8</v>
      </c>
      <c r="B212" s="183">
        <v>6</v>
      </c>
      <c r="C212" s="182" t="s">
        <v>174</v>
      </c>
      <c r="D212" s="175">
        <f t="shared" ref="D212:J212" si="75">D211</f>
        <v>0</v>
      </c>
      <c r="E212" s="175">
        <f t="shared" si="75"/>
        <v>0</v>
      </c>
      <c r="F212" s="175">
        <f t="shared" si="75"/>
        <v>0</v>
      </c>
      <c r="G212" s="169">
        <f t="shared" si="75"/>
        <v>160300</v>
      </c>
      <c r="H212" s="175">
        <f t="shared" si="75"/>
        <v>0</v>
      </c>
      <c r="I212" s="169">
        <f t="shared" si="75"/>
        <v>160400</v>
      </c>
      <c r="J212" s="175">
        <f t="shared" si="75"/>
        <v>0</v>
      </c>
      <c r="K212" s="169">
        <f>K211</f>
        <v>222000</v>
      </c>
      <c r="L212" s="169">
        <f>L211</f>
        <v>222000</v>
      </c>
    </row>
    <row r="213" spans="1:12" ht="30" customHeight="1">
      <c r="A213" s="164" t="s">
        <v>8</v>
      </c>
      <c r="B213" s="188">
        <v>96</v>
      </c>
      <c r="C213" s="185" t="s">
        <v>173</v>
      </c>
      <c r="D213" s="175">
        <f t="shared" ref="D213:L213" si="76">D212</f>
        <v>0</v>
      </c>
      <c r="E213" s="175">
        <f t="shared" si="76"/>
        <v>0</v>
      </c>
      <c r="F213" s="175">
        <f t="shared" si="76"/>
        <v>0</v>
      </c>
      <c r="G213" s="168">
        <f t="shared" si="76"/>
        <v>160300</v>
      </c>
      <c r="H213" s="175">
        <f t="shared" si="76"/>
        <v>0</v>
      </c>
      <c r="I213" s="168">
        <f t="shared" si="76"/>
        <v>160400</v>
      </c>
      <c r="J213" s="175">
        <f t="shared" si="76"/>
        <v>0</v>
      </c>
      <c r="K213" s="168">
        <f t="shared" si="76"/>
        <v>222000</v>
      </c>
      <c r="L213" s="168">
        <f t="shared" si="76"/>
        <v>222000</v>
      </c>
    </row>
    <row r="214" spans="1:12">
      <c r="A214" s="86"/>
      <c r="B214" s="87"/>
      <c r="C214" s="182"/>
      <c r="D214" s="189"/>
      <c r="E214" s="189"/>
      <c r="F214" s="189"/>
      <c r="G214" s="190"/>
      <c r="H214" s="189"/>
      <c r="I214" s="189"/>
      <c r="J214" s="189"/>
      <c r="K214" s="190"/>
      <c r="L214" s="190"/>
    </row>
    <row r="215" spans="1:12" ht="25.5">
      <c r="A215" s="86"/>
      <c r="B215" s="87">
        <v>97</v>
      </c>
      <c r="C215" s="182" t="s">
        <v>185</v>
      </c>
      <c r="D215" s="173"/>
      <c r="E215" s="171"/>
      <c r="F215" s="173"/>
      <c r="G215" s="138"/>
      <c r="H215" s="173"/>
      <c r="I215" s="171"/>
      <c r="J215" s="173"/>
      <c r="K215" s="138"/>
      <c r="L215" s="138"/>
    </row>
    <row r="216" spans="1:12">
      <c r="A216" s="86"/>
      <c r="B216" s="183">
        <v>7</v>
      </c>
      <c r="C216" s="182" t="s">
        <v>183</v>
      </c>
      <c r="D216" s="173"/>
      <c r="E216" s="171"/>
      <c r="F216" s="173"/>
      <c r="G216" s="138"/>
      <c r="H216" s="173"/>
      <c r="I216" s="171"/>
      <c r="J216" s="173"/>
      <c r="K216" s="138"/>
      <c r="L216" s="138"/>
    </row>
    <row r="217" spans="1:12">
      <c r="A217" s="86"/>
      <c r="B217" s="183" t="s">
        <v>184</v>
      </c>
      <c r="C217" s="94" t="s">
        <v>73</v>
      </c>
      <c r="D217" s="173">
        <v>0</v>
      </c>
      <c r="E217" s="173">
        <v>0</v>
      </c>
      <c r="F217" s="173">
        <v>0</v>
      </c>
      <c r="G217" s="173">
        <v>0</v>
      </c>
      <c r="H217" s="173">
        <v>0</v>
      </c>
      <c r="I217" s="173">
        <v>0</v>
      </c>
      <c r="J217" s="173">
        <v>0</v>
      </c>
      <c r="K217" s="138">
        <v>29100</v>
      </c>
      <c r="L217" s="138">
        <f>SUM(J217:K217)</f>
        <v>29100</v>
      </c>
    </row>
    <row r="218" spans="1:12">
      <c r="A218" s="86" t="s">
        <v>8</v>
      </c>
      <c r="B218" s="183">
        <v>7</v>
      </c>
      <c r="C218" s="182" t="s">
        <v>183</v>
      </c>
      <c r="D218" s="175">
        <f t="shared" ref="D218:J218" si="77">D217</f>
        <v>0</v>
      </c>
      <c r="E218" s="175">
        <f t="shared" si="77"/>
        <v>0</v>
      </c>
      <c r="F218" s="175">
        <f t="shared" si="77"/>
        <v>0</v>
      </c>
      <c r="G218" s="175">
        <f t="shared" si="77"/>
        <v>0</v>
      </c>
      <c r="H218" s="175">
        <f t="shared" si="77"/>
        <v>0</v>
      </c>
      <c r="I218" s="175">
        <f t="shared" si="77"/>
        <v>0</v>
      </c>
      <c r="J218" s="175">
        <f t="shared" si="77"/>
        <v>0</v>
      </c>
      <c r="K218" s="169">
        <f>K217</f>
        <v>29100</v>
      </c>
      <c r="L218" s="169">
        <f>L217</f>
        <v>29100</v>
      </c>
    </row>
    <row r="219" spans="1:12" ht="25.5">
      <c r="A219" s="86" t="s">
        <v>8</v>
      </c>
      <c r="B219" s="87">
        <v>97</v>
      </c>
      <c r="C219" s="182" t="s">
        <v>185</v>
      </c>
      <c r="D219" s="175">
        <f t="shared" ref="D219:L219" si="78">D218</f>
        <v>0</v>
      </c>
      <c r="E219" s="175">
        <f t="shared" si="78"/>
        <v>0</v>
      </c>
      <c r="F219" s="175">
        <f t="shared" si="78"/>
        <v>0</v>
      </c>
      <c r="G219" s="175">
        <f t="shared" si="78"/>
        <v>0</v>
      </c>
      <c r="H219" s="175">
        <f t="shared" si="78"/>
        <v>0</v>
      </c>
      <c r="I219" s="175">
        <f t="shared" si="78"/>
        <v>0</v>
      </c>
      <c r="J219" s="175">
        <f t="shared" si="78"/>
        <v>0</v>
      </c>
      <c r="K219" s="168">
        <f t="shared" si="78"/>
        <v>29100</v>
      </c>
      <c r="L219" s="168">
        <f t="shared" si="78"/>
        <v>29100</v>
      </c>
    </row>
    <row r="220" spans="1:12">
      <c r="A220" s="86"/>
      <c r="B220" s="87"/>
      <c r="C220" s="182"/>
      <c r="D220" s="189"/>
      <c r="E220" s="189"/>
      <c r="F220" s="189"/>
      <c r="G220" s="190"/>
      <c r="H220" s="189"/>
      <c r="I220" s="189"/>
      <c r="J220" s="189"/>
      <c r="K220" s="190"/>
      <c r="L220" s="190"/>
    </row>
    <row r="221" spans="1:12" ht="25.5">
      <c r="A221" s="86"/>
      <c r="B221" s="87">
        <v>98</v>
      </c>
      <c r="C221" s="182" t="s">
        <v>193</v>
      </c>
      <c r="D221" s="173"/>
      <c r="E221" s="171"/>
      <c r="F221" s="173"/>
      <c r="G221" s="138"/>
      <c r="H221" s="173"/>
      <c r="I221" s="171"/>
      <c r="J221" s="173"/>
      <c r="K221" s="138"/>
      <c r="L221" s="138"/>
    </row>
    <row r="222" spans="1:12">
      <c r="A222" s="86"/>
      <c r="B222" s="183">
        <v>4</v>
      </c>
      <c r="C222" s="182" t="s">
        <v>188</v>
      </c>
      <c r="D222" s="173"/>
      <c r="E222" s="171"/>
      <c r="F222" s="173"/>
      <c r="G222" s="138"/>
      <c r="H222" s="173"/>
      <c r="I222" s="171"/>
      <c r="J222" s="173"/>
      <c r="K222" s="138"/>
      <c r="L222" s="138"/>
    </row>
    <row r="223" spans="1:12">
      <c r="A223" s="86"/>
      <c r="B223" s="183" t="s">
        <v>196</v>
      </c>
      <c r="C223" s="94" t="s">
        <v>72</v>
      </c>
      <c r="D223" s="173">
        <v>0</v>
      </c>
      <c r="E223" s="173">
        <v>0</v>
      </c>
      <c r="F223" s="173">
        <v>0</v>
      </c>
      <c r="G223" s="173">
        <v>0</v>
      </c>
      <c r="H223" s="173">
        <v>0</v>
      </c>
      <c r="I223" s="173">
        <v>0</v>
      </c>
      <c r="J223" s="173">
        <v>0</v>
      </c>
      <c r="K223" s="138">
        <v>22961</v>
      </c>
      <c r="L223" s="138">
        <f>SUM(J223:K223)</f>
        <v>22961</v>
      </c>
    </row>
    <row r="224" spans="1:12">
      <c r="A224" s="86"/>
      <c r="B224" s="183" t="s">
        <v>197</v>
      </c>
      <c r="C224" s="94" t="s">
        <v>73</v>
      </c>
      <c r="D224" s="173">
        <v>0</v>
      </c>
      <c r="E224" s="173">
        <v>0</v>
      </c>
      <c r="F224" s="173">
        <v>0</v>
      </c>
      <c r="G224" s="173">
        <v>0</v>
      </c>
      <c r="H224" s="173">
        <v>0</v>
      </c>
      <c r="I224" s="173">
        <v>0</v>
      </c>
      <c r="J224" s="173">
        <v>0</v>
      </c>
      <c r="K224" s="138">
        <v>49094</v>
      </c>
      <c r="L224" s="138">
        <f>SUM(J224:K224)</f>
        <v>49094</v>
      </c>
    </row>
    <row r="225" spans="1:12">
      <c r="A225" s="86" t="s">
        <v>8</v>
      </c>
      <c r="B225" s="183">
        <v>4</v>
      </c>
      <c r="C225" s="182" t="s">
        <v>188</v>
      </c>
      <c r="D225" s="175">
        <f t="shared" ref="D225:J225" si="79">SUM(D223:D224)</f>
        <v>0</v>
      </c>
      <c r="E225" s="175">
        <f t="shared" si="79"/>
        <v>0</v>
      </c>
      <c r="F225" s="175">
        <f t="shared" si="79"/>
        <v>0</v>
      </c>
      <c r="G225" s="175">
        <f t="shared" si="79"/>
        <v>0</v>
      </c>
      <c r="H225" s="175">
        <f t="shared" si="79"/>
        <v>0</v>
      </c>
      <c r="I225" s="175">
        <f t="shared" si="79"/>
        <v>0</v>
      </c>
      <c r="J225" s="175">
        <f t="shared" si="79"/>
        <v>0</v>
      </c>
      <c r="K225" s="169">
        <f>SUM(K223:K224)</f>
        <v>72055</v>
      </c>
      <c r="L225" s="169">
        <f>SUM(L223:L224)</f>
        <v>72055</v>
      </c>
    </row>
    <row r="226" spans="1:12">
      <c r="A226" s="86"/>
      <c r="B226" s="183"/>
      <c r="C226" s="182"/>
      <c r="D226" s="138"/>
      <c r="E226" s="138"/>
      <c r="F226" s="138"/>
      <c r="G226" s="138"/>
      <c r="H226" s="138"/>
      <c r="I226" s="138"/>
      <c r="J226" s="138"/>
      <c r="K226" s="138"/>
      <c r="L226" s="138"/>
    </row>
    <row r="227" spans="1:12">
      <c r="A227" s="86"/>
      <c r="B227" s="183">
        <v>7</v>
      </c>
      <c r="C227" s="182" t="s">
        <v>189</v>
      </c>
      <c r="D227" s="173"/>
      <c r="E227" s="171"/>
      <c r="F227" s="173"/>
      <c r="G227" s="138"/>
      <c r="H227" s="173"/>
      <c r="I227" s="171"/>
      <c r="J227" s="173"/>
      <c r="K227" s="138"/>
      <c r="L227" s="138"/>
    </row>
    <row r="228" spans="1:12">
      <c r="A228" s="86"/>
      <c r="B228" s="183" t="s">
        <v>198</v>
      </c>
      <c r="C228" s="94" t="s">
        <v>72</v>
      </c>
      <c r="D228" s="173">
        <v>0</v>
      </c>
      <c r="E228" s="173">
        <v>0</v>
      </c>
      <c r="F228" s="173">
        <v>0</v>
      </c>
      <c r="G228" s="173">
        <v>0</v>
      </c>
      <c r="H228" s="173">
        <v>0</v>
      </c>
      <c r="I228" s="173">
        <v>0</v>
      </c>
      <c r="J228" s="173">
        <v>0</v>
      </c>
      <c r="K228" s="138">
        <v>9841</v>
      </c>
      <c r="L228" s="138">
        <f>SUM(J228:K228)</f>
        <v>9841</v>
      </c>
    </row>
    <row r="229" spans="1:12">
      <c r="A229" s="86"/>
      <c r="B229" s="183" t="s">
        <v>199</v>
      </c>
      <c r="C229" s="94" t="s">
        <v>73</v>
      </c>
      <c r="D229" s="173">
        <v>0</v>
      </c>
      <c r="E229" s="173">
        <v>0</v>
      </c>
      <c r="F229" s="173">
        <v>0</v>
      </c>
      <c r="G229" s="173">
        <v>0</v>
      </c>
      <c r="H229" s="173">
        <v>0</v>
      </c>
      <c r="I229" s="173">
        <v>0</v>
      </c>
      <c r="J229" s="173">
        <v>0</v>
      </c>
      <c r="K229" s="138">
        <v>21040</v>
      </c>
      <c r="L229" s="138">
        <f>SUM(J229:K229)</f>
        <v>21040</v>
      </c>
    </row>
    <row r="230" spans="1:12">
      <c r="A230" s="86" t="s">
        <v>8</v>
      </c>
      <c r="B230" s="183">
        <v>7</v>
      </c>
      <c r="C230" s="182" t="s">
        <v>189</v>
      </c>
      <c r="D230" s="175">
        <f t="shared" ref="D230:J230" si="80">SUM(D228:D229)</f>
        <v>0</v>
      </c>
      <c r="E230" s="175">
        <f t="shared" si="80"/>
        <v>0</v>
      </c>
      <c r="F230" s="175">
        <f t="shared" si="80"/>
        <v>0</v>
      </c>
      <c r="G230" s="175">
        <f t="shared" si="80"/>
        <v>0</v>
      </c>
      <c r="H230" s="175">
        <f t="shared" si="80"/>
        <v>0</v>
      </c>
      <c r="I230" s="175">
        <f t="shared" si="80"/>
        <v>0</v>
      </c>
      <c r="J230" s="175">
        <f t="shared" si="80"/>
        <v>0</v>
      </c>
      <c r="K230" s="169">
        <f>SUM(K228:K229)</f>
        <v>30881</v>
      </c>
      <c r="L230" s="169">
        <f>SUM(L228:L229)</f>
        <v>30881</v>
      </c>
    </row>
    <row r="231" spans="1:12" ht="25.5">
      <c r="A231" s="86" t="s">
        <v>8</v>
      </c>
      <c r="B231" s="87">
        <v>98</v>
      </c>
      <c r="C231" s="182" t="s">
        <v>193</v>
      </c>
      <c r="D231" s="175">
        <f t="shared" ref="D231:J231" si="81">D230+D225</f>
        <v>0</v>
      </c>
      <c r="E231" s="175">
        <f t="shared" si="81"/>
        <v>0</v>
      </c>
      <c r="F231" s="175">
        <f t="shared" si="81"/>
        <v>0</v>
      </c>
      <c r="G231" s="175">
        <f t="shared" si="81"/>
        <v>0</v>
      </c>
      <c r="H231" s="175">
        <f t="shared" si="81"/>
        <v>0</v>
      </c>
      <c r="I231" s="175">
        <f t="shared" si="81"/>
        <v>0</v>
      </c>
      <c r="J231" s="175">
        <f t="shared" si="81"/>
        <v>0</v>
      </c>
      <c r="K231" s="168">
        <f>K230+K225</f>
        <v>102936</v>
      </c>
      <c r="L231" s="168">
        <f>L230+L225</f>
        <v>102936</v>
      </c>
    </row>
    <row r="232" spans="1:12" ht="26.45" customHeight="1">
      <c r="A232" s="86" t="s">
        <v>8</v>
      </c>
      <c r="B232" s="184">
        <v>0.2</v>
      </c>
      <c r="C232" s="180" t="s">
        <v>74</v>
      </c>
      <c r="D232" s="175">
        <f>D190+D195+D200+D207+D213+D219+D231</f>
        <v>0</v>
      </c>
      <c r="E232" s="168">
        <f t="shared" ref="E232:L232" si="82">E190+E195+E200+E207+E213+E219+E231</f>
        <v>327795</v>
      </c>
      <c r="F232" s="175">
        <f t="shared" si="82"/>
        <v>0</v>
      </c>
      <c r="G232" s="168">
        <f t="shared" si="82"/>
        <v>249570</v>
      </c>
      <c r="H232" s="175">
        <f t="shared" si="82"/>
        <v>0</v>
      </c>
      <c r="I232" s="168">
        <f t="shared" si="82"/>
        <v>341170</v>
      </c>
      <c r="J232" s="175">
        <f t="shared" si="82"/>
        <v>0</v>
      </c>
      <c r="K232" s="168">
        <f t="shared" si="82"/>
        <v>455582</v>
      </c>
      <c r="L232" s="168">
        <f t="shared" si="82"/>
        <v>455582</v>
      </c>
    </row>
    <row r="233" spans="1:12" ht="26.45" customHeight="1">
      <c r="A233" s="86" t="s">
        <v>8</v>
      </c>
      <c r="B233" s="179">
        <v>3604</v>
      </c>
      <c r="C233" s="180" t="s">
        <v>69</v>
      </c>
      <c r="D233" s="189">
        <f t="shared" ref="D233:L233" si="83">+D232+D184+D178</f>
        <v>0</v>
      </c>
      <c r="E233" s="190">
        <f t="shared" si="83"/>
        <v>379117</v>
      </c>
      <c r="F233" s="189">
        <f t="shared" si="83"/>
        <v>0</v>
      </c>
      <c r="G233" s="190">
        <f t="shared" si="83"/>
        <v>249570</v>
      </c>
      <c r="H233" s="189">
        <f t="shared" si="83"/>
        <v>0</v>
      </c>
      <c r="I233" s="190">
        <f t="shared" si="83"/>
        <v>341170</v>
      </c>
      <c r="J233" s="189">
        <f t="shared" si="83"/>
        <v>0</v>
      </c>
      <c r="K233" s="190">
        <f t="shared" si="83"/>
        <v>455582</v>
      </c>
      <c r="L233" s="190">
        <f t="shared" si="83"/>
        <v>455582</v>
      </c>
    </row>
    <row r="234" spans="1:12" ht="13.35" customHeight="1">
      <c r="A234" s="191" t="s">
        <v>8</v>
      </c>
      <c r="B234" s="192"/>
      <c r="C234" s="193" t="s">
        <v>9</v>
      </c>
      <c r="D234" s="168">
        <f t="shared" ref="D234:L234" si="84">D171+D48+D94+D233</f>
        <v>1035520</v>
      </c>
      <c r="E234" s="168">
        <f t="shared" si="84"/>
        <v>2501856</v>
      </c>
      <c r="F234" s="168">
        <f t="shared" si="84"/>
        <v>1088622</v>
      </c>
      <c r="G234" s="168">
        <f t="shared" si="84"/>
        <v>2794313</v>
      </c>
      <c r="H234" s="168">
        <f t="shared" si="84"/>
        <v>963766</v>
      </c>
      <c r="I234" s="168">
        <f t="shared" si="84"/>
        <v>2885913</v>
      </c>
      <c r="J234" s="168">
        <f t="shared" si="84"/>
        <v>1383841</v>
      </c>
      <c r="K234" s="168">
        <f t="shared" si="84"/>
        <v>3040578</v>
      </c>
      <c r="L234" s="168">
        <f t="shared" si="84"/>
        <v>4424419</v>
      </c>
    </row>
    <row r="235" spans="1:12">
      <c r="A235" s="194" t="s">
        <v>8</v>
      </c>
      <c r="B235" s="195"/>
      <c r="C235" s="196" t="s">
        <v>1</v>
      </c>
      <c r="D235" s="147">
        <f t="shared" ref="D235:L235" si="85">D234</f>
        <v>1035520</v>
      </c>
      <c r="E235" s="197">
        <f t="shared" si="85"/>
        <v>2501856</v>
      </c>
      <c r="F235" s="147">
        <f t="shared" si="85"/>
        <v>1088622</v>
      </c>
      <c r="G235" s="197">
        <f t="shared" si="85"/>
        <v>2794313</v>
      </c>
      <c r="H235" s="147">
        <f t="shared" si="85"/>
        <v>963766</v>
      </c>
      <c r="I235" s="197">
        <f t="shared" si="85"/>
        <v>2885913</v>
      </c>
      <c r="J235" s="147">
        <f t="shared" si="85"/>
        <v>1383841</v>
      </c>
      <c r="K235" s="197">
        <f t="shared" ref="K235" si="86">K234</f>
        <v>3040578</v>
      </c>
      <c r="L235" s="197">
        <f t="shared" si="85"/>
        <v>4424419</v>
      </c>
    </row>
  </sheetData>
  <autoFilter ref="A18:L235"/>
  <mergeCells count="11">
    <mergeCell ref="D16:E16"/>
    <mergeCell ref="A1:L1"/>
    <mergeCell ref="A2:L2"/>
    <mergeCell ref="F15:G15"/>
    <mergeCell ref="D15:E15"/>
    <mergeCell ref="F16:G16"/>
    <mergeCell ref="A4:D4"/>
    <mergeCell ref="J15:L15"/>
    <mergeCell ref="H15:I15"/>
    <mergeCell ref="H16:I16"/>
    <mergeCell ref="J16:L16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59" fitToHeight="14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  <rowBreaks count="3" manualBreakCount="3">
    <brk id="70" max="11" man="1"/>
    <brk id="104" max="11" man="1"/>
    <brk id="21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Q35"/>
  <sheetViews>
    <sheetView view="pageBreakPreview" zoomScaleSheetLayoutView="100" workbookViewId="0">
      <selection activeCell="A28" sqref="A28:XFD146"/>
    </sheetView>
  </sheetViews>
  <sheetFormatPr defaultColWidth="9.140625" defaultRowHeight="12.75"/>
  <cols>
    <col min="1" max="1" width="4.7109375" style="10" customWidth="1"/>
    <col min="2" max="2" width="6.7109375" style="11" customWidth="1"/>
    <col min="3" max="3" width="5.7109375" style="21" customWidth="1"/>
    <col min="4" max="4" width="6.28515625" style="21" customWidth="1"/>
    <col min="5" max="5" width="5.7109375" style="22" customWidth="1"/>
    <col min="6" max="7" width="5.7109375" style="15" customWidth="1"/>
    <col min="8" max="8" width="8.7109375" style="23" customWidth="1"/>
    <col min="9" max="13" width="8.7109375" style="15" customWidth="1"/>
    <col min="14" max="17" width="8.7109375" style="16" customWidth="1"/>
    <col min="18" max="16384" width="9.140625" style="16"/>
  </cols>
  <sheetData>
    <row r="1" spans="1:17" ht="15.75">
      <c r="A1" s="236" t="s">
        <v>113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7" ht="15.7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5.75">
      <c r="A3" s="237" t="s">
        <v>115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</row>
    <row r="4" spans="1:17" ht="15.7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>
      <c r="Q5" s="1" t="s">
        <v>120</v>
      </c>
    </row>
    <row r="6" spans="1:17" ht="15.95" customHeight="1">
      <c r="A6" s="245" t="s">
        <v>167</v>
      </c>
      <c r="B6" s="241" t="s">
        <v>101</v>
      </c>
      <c r="C6" s="241"/>
      <c r="D6" s="241"/>
      <c r="E6" s="241"/>
      <c r="F6" s="241"/>
      <c r="G6" s="241"/>
      <c r="H6" s="242" t="s">
        <v>102</v>
      </c>
      <c r="I6" s="243"/>
      <c r="J6" s="243"/>
      <c r="K6" s="243"/>
      <c r="L6" s="244"/>
      <c r="M6" s="242" t="s">
        <v>100</v>
      </c>
      <c r="N6" s="243"/>
      <c r="O6" s="243"/>
      <c r="P6" s="243"/>
      <c r="Q6" s="244"/>
    </row>
    <row r="7" spans="1:17" ht="28.5">
      <c r="A7" s="246"/>
      <c r="B7" s="42" t="s">
        <v>17</v>
      </c>
      <c r="C7" s="43" t="s">
        <v>82</v>
      </c>
      <c r="D7" s="43" t="s">
        <v>17</v>
      </c>
      <c r="E7" s="44" t="s">
        <v>84</v>
      </c>
      <c r="F7" s="43" t="s">
        <v>83</v>
      </c>
      <c r="G7" s="43" t="s">
        <v>85</v>
      </c>
      <c r="H7" s="45" t="s">
        <v>96</v>
      </c>
      <c r="I7" s="45" t="s">
        <v>97</v>
      </c>
      <c r="J7" s="45" t="s">
        <v>98</v>
      </c>
      <c r="K7" s="45" t="s">
        <v>99</v>
      </c>
      <c r="L7" s="45" t="s">
        <v>79</v>
      </c>
      <c r="M7" s="45" t="s">
        <v>96</v>
      </c>
      <c r="N7" s="45" t="s">
        <v>97</v>
      </c>
      <c r="O7" s="45" t="s">
        <v>98</v>
      </c>
      <c r="P7" s="45" t="s">
        <v>99</v>
      </c>
      <c r="Q7" s="45" t="s">
        <v>79</v>
      </c>
    </row>
    <row r="8" spans="1:17" ht="45" hidden="1">
      <c r="A8" s="2"/>
      <c r="B8" s="2"/>
      <c r="C8" s="33" t="s">
        <v>103</v>
      </c>
      <c r="D8" s="33"/>
      <c r="E8" s="33"/>
      <c r="F8" s="33"/>
      <c r="G8" s="33"/>
      <c r="H8" s="70">
        <v>33.999427939621192</v>
      </c>
      <c r="I8" s="70">
        <v>27.998856840688397</v>
      </c>
      <c r="J8" s="70">
        <v>9.0022872800692237</v>
      </c>
      <c r="K8" s="70">
        <v>28.999427939621192</v>
      </c>
      <c r="L8" s="72">
        <f t="shared" ref="L8" si="0">SUM(H8:K8)</f>
        <v>100</v>
      </c>
      <c r="M8" s="70">
        <v>33.665795454545453</v>
      </c>
      <c r="N8" s="70">
        <v>28.767159090909093</v>
      </c>
      <c r="O8" s="70">
        <v>10.032159090909092</v>
      </c>
      <c r="P8" s="70">
        <v>27.534886363636364</v>
      </c>
      <c r="Q8" s="72">
        <f t="shared" ref="Q8" si="1">SUM(M8:P8)</f>
        <v>100</v>
      </c>
    </row>
    <row r="9" spans="1:17" ht="15">
      <c r="A9" s="51">
        <v>1</v>
      </c>
      <c r="B9" s="34">
        <v>2202</v>
      </c>
      <c r="C9" s="24" t="s">
        <v>80</v>
      </c>
      <c r="D9" s="24" t="s">
        <v>86</v>
      </c>
      <c r="E9" s="24" t="s">
        <v>89</v>
      </c>
      <c r="F9" s="24" t="s">
        <v>91</v>
      </c>
      <c r="G9" s="24" t="s">
        <v>137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18"/>
      <c r="O9" s="52">
        <v>0</v>
      </c>
      <c r="P9" s="52">
        <v>0</v>
      </c>
      <c r="Q9" s="20">
        <f>SUM(M9:P9)</f>
        <v>0</v>
      </c>
    </row>
    <row r="10" spans="1:17" ht="15">
      <c r="A10" s="51">
        <v>2</v>
      </c>
      <c r="B10" s="34">
        <v>2202</v>
      </c>
      <c r="C10" s="24" t="s">
        <v>80</v>
      </c>
      <c r="D10" s="24" t="s">
        <v>86</v>
      </c>
      <c r="E10" s="24" t="s">
        <v>94</v>
      </c>
      <c r="F10" s="24" t="s">
        <v>90</v>
      </c>
      <c r="G10" s="24" t="s">
        <v>137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18">
        <v>184724</v>
      </c>
      <c r="N10" s="52">
        <v>0</v>
      </c>
      <c r="O10" s="52">
        <v>0</v>
      </c>
      <c r="P10" s="52">
        <v>0</v>
      </c>
      <c r="Q10" s="20">
        <f t="shared" ref="Q10:Q17" si="2">SUM(M10:P10)</f>
        <v>184724</v>
      </c>
    </row>
    <row r="11" spans="1:17" ht="15">
      <c r="A11" s="51">
        <v>3</v>
      </c>
      <c r="B11" s="34">
        <v>2202</v>
      </c>
      <c r="C11" s="24" t="s">
        <v>80</v>
      </c>
      <c r="D11" s="24" t="s">
        <v>86</v>
      </c>
      <c r="E11" s="24" t="s">
        <v>94</v>
      </c>
      <c r="F11" s="24" t="s">
        <v>91</v>
      </c>
      <c r="G11" s="24" t="s">
        <v>137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9">
        <v>129318</v>
      </c>
      <c r="O11" s="52">
        <v>0</v>
      </c>
      <c r="P11" s="52">
        <v>0</v>
      </c>
      <c r="Q11" s="20">
        <f t="shared" si="2"/>
        <v>129318</v>
      </c>
    </row>
    <row r="12" spans="1:17" ht="15">
      <c r="A12" s="51">
        <v>4</v>
      </c>
      <c r="B12" s="34">
        <v>2202</v>
      </c>
      <c r="C12" s="24" t="s">
        <v>80</v>
      </c>
      <c r="D12" s="24" t="s">
        <v>86</v>
      </c>
      <c r="E12" s="24" t="s">
        <v>94</v>
      </c>
      <c r="F12" s="24" t="s">
        <v>92</v>
      </c>
      <c r="G12" s="24" t="s">
        <v>137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60">
        <v>31886</v>
      </c>
      <c r="P12" s="52">
        <v>0</v>
      </c>
      <c r="Q12" s="20">
        <f t="shared" si="2"/>
        <v>31886</v>
      </c>
    </row>
    <row r="13" spans="1:17" ht="15">
      <c r="A13" s="51">
        <v>5</v>
      </c>
      <c r="B13" s="34">
        <v>2202</v>
      </c>
      <c r="C13" s="24" t="s">
        <v>80</v>
      </c>
      <c r="D13" s="24" t="s">
        <v>86</v>
      </c>
      <c r="E13" s="24" t="s">
        <v>94</v>
      </c>
      <c r="F13" s="24" t="s">
        <v>93</v>
      </c>
      <c r="G13" s="24" t="s">
        <v>137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61">
        <v>43962</v>
      </c>
      <c r="Q13" s="20">
        <f t="shared" si="2"/>
        <v>43962</v>
      </c>
    </row>
    <row r="14" spans="1:17" ht="15">
      <c r="A14" s="51">
        <v>6</v>
      </c>
      <c r="B14" s="34">
        <v>2202</v>
      </c>
      <c r="C14" s="24" t="s">
        <v>80</v>
      </c>
      <c r="D14" s="24" t="s">
        <v>86</v>
      </c>
      <c r="E14" s="24">
        <v>63</v>
      </c>
      <c r="F14" s="24" t="s">
        <v>90</v>
      </c>
      <c r="G14" s="24" t="s">
        <v>137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62">
        <v>173715</v>
      </c>
      <c r="N14" s="52">
        <v>0</v>
      </c>
      <c r="O14" s="52">
        <v>0</v>
      </c>
      <c r="P14" s="52">
        <v>0</v>
      </c>
      <c r="Q14" s="20">
        <f t="shared" si="2"/>
        <v>173715</v>
      </c>
    </row>
    <row r="15" spans="1:17" ht="15">
      <c r="A15" s="51">
        <v>7</v>
      </c>
      <c r="B15" s="34">
        <v>2202</v>
      </c>
      <c r="C15" s="24" t="s">
        <v>80</v>
      </c>
      <c r="D15" s="24" t="s">
        <v>86</v>
      </c>
      <c r="E15" s="24">
        <v>63</v>
      </c>
      <c r="F15" s="24" t="s">
        <v>91</v>
      </c>
      <c r="G15" s="24" t="s">
        <v>137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63">
        <v>135103</v>
      </c>
      <c r="O15" s="52">
        <v>0</v>
      </c>
      <c r="P15" s="52">
        <v>0</v>
      </c>
      <c r="Q15" s="20">
        <f t="shared" si="2"/>
        <v>135103</v>
      </c>
    </row>
    <row r="16" spans="1:17" ht="15">
      <c r="A16" s="51">
        <v>8</v>
      </c>
      <c r="B16" s="34">
        <v>2202</v>
      </c>
      <c r="C16" s="24" t="s">
        <v>80</v>
      </c>
      <c r="D16" s="24" t="s">
        <v>86</v>
      </c>
      <c r="E16" s="24">
        <v>63</v>
      </c>
      <c r="F16" s="24" t="s">
        <v>92</v>
      </c>
      <c r="G16" s="24" t="s">
        <v>137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64">
        <v>33562</v>
      </c>
      <c r="P16" s="52">
        <v>0</v>
      </c>
      <c r="Q16" s="20">
        <f t="shared" si="2"/>
        <v>33562</v>
      </c>
    </row>
    <row r="17" spans="1:17" ht="15">
      <c r="A17" s="51">
        <v>9</v>
      </c>
      <c r="B17" s="34">
        <v>2202</v>
      </c>
      <c r="C17" s="24" t="s">
        <v>80</v>
      </c>
      <c r="D17" s="24" t="s">
        <v>86</v>
      </c>
      <c r="E17" s="24">
        <v>63</v>
      </c>
      <c r="F17" s="24" t="s">
        <v>93</v>
      </c>
      <c r="G17" s="24" t="s">
        <v>137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65">
        <v>70455</v>
      </c>
      <c r="Q17" s="20">
        <f t="shared" si="2"/>
        <v>70455</v>
      </c>
    </row>
    <row r="18" spans="1:17" ht="15">
      <c r="A18" s="51">
        <v>10</v>
      </c>
      <c r="B18" s="35">
        <v>2515</v>
      </c>
      <c r="C18" s="24" t="s">
        <v>81</v>
      </c>
      <c r="D18" s="24" t="s">
        <v>88</v>
      </c>
      <c r="E18" s="24" t="s">
        <v>89</v>
      </c>
      <c r="F18" s="24" t="s">
        <v>81</v>
      </c>
      <c r="G18" s="24" t="s">
        <v>137</v>
      </c>
      <c r="H18" s="204">
        <v>22305</v>
      </c>
      <c r="I18" s="204">
        <v>18207</v>
      </c>
      <c r="J18" s="204">
        <f>L18*0.0849</f>
        <v>5377.5659999999998</v>
      </c>
      <c r="K18" s="204">
        <f>L18*0.2755</f>
        <v>17450.170000000002</v>
      </c>
      <c r="L18" s="71">
        <v>63340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</row>
    <row r="19" spans="1:17" ht="15">
      <c r="A19" s="51">
        <v>11</v>
      </c>
      <c r="B19" s="35">
        <v>2515</v>
      </c>
      <c r="C19" s="24" t="s">
        <v>81</v>
      </c>
      <c r="D19" s="24" t="s">
        <v>88</v>
      </c>
      <c r="E19" s="24" t="s">
        <v>89</v>
      </c>
      <c r="F19" s="24" t="s">
        <v>81</v>
      </c>
      <c r="G19" s="24" t="s">
        <v>95</v>
      </c>
      <c r="H19" s="204">
        <v>423</v>
      </c>
      <c r="I19" s="204">
        <v>345</v>
      </c>
      <c r="J19" s="204">
        <v>102</v>
      </c>
      <c r="K19" s="204">
        <v>330</v>
      </c>
      <c r="L19" s="71">
        <v>1200</v>
      </c>
      <c r="M19" s="52"/>
      <c r="N19" s="52"/>
      <c r="O19" s="52"/>
      <c r="P19" s="52"/>
      <c r="Q19" s="52"/>
    </row>
    <row r="20" spans="1:17" ht="15">
      <c r="A20" s="51">
        <v>12</v>
      </c>
      <c r="B20" s="35">
        <v>2515</v>
      </c>
      <c r="C20" s="24" t="s">
        <v>81</v>
      </c>
      <c r="D20" s="24" t="s">
        <v>88</v>
      </c>
      <c r="E20" s="24" t="s">
        <v>89</v>
      </c>
      <c r="F20" s="24" t="s">
        <v>81</v>
      </c>
      <c r="G20" s="24" t="s">
        <v>121</v>
      </c>
      <c r="H20" s="204">
        <v>514</v>
      </c>
      <c r="I20" s="204">
        <v>420</v>
      </c>
      <c r="J20" s="204">
        <v>124</v>
      </c>
      <c r="K20" s="204">
        <v>402</v>
      </c>
      <c r="L20" s="77">
        <v>1460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</row>
    <row r="21" spans="1:17" ht="15">
      <c r="A21" s="51">
        <v>13</v>
      </c>
      <c r="B21" s="35">
        <v>2515</v>
      </c>
      <c r="C21" s="24" t="s">
        <v>81</v>
      </c>
      <c r="D21" s="24" t="s">
        <v>86</v>
      </c>
      <c r="E21" s="24" t="s">
        <v>89</v>
      </c>
      <c r="F21" s="24" t="s">
        <v>81</v>
      </c>
      <c r="G21" s="24" t="s">
        <v>137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3">
        <v>42253</v>
      </c>
      <c r="N21" s="53">
        <v>36120</v>
      </c>
      <c r="O21" s="53">
        <v>12590</v>
      </c>
      <c r="P21" s="53">
        <v>34560</v>
      </c>
      <c r="Q21" s="66">
        <v>125523</v>
      </c>
    </row>
    <row r="22" spans="1:17" ht="15">
      <c r="A22" s="51">
        <v>14</v>
      </c>
      <c r="B22" s="35">
        <v>2515</v>
      </c>
      <c r="C22" s="24" t="s">
        <v>81</v>
      </c>
      <c r="D22" s="24" t="s">
        <v>86</v>
      </c>
      <c r="E22" s="24" t="s">
        <v>89</v>
      </c>
      <c r="F22" s="24" t="s">
        <v>81</v>
      </c>
      <c r="G22" s="24" t="s">
        <v>121</v>
      </c>
      <c r="H22" s="52"/>
      <c r="I22" s="52"/>
      <c r="J22" s="52"/>
      <c r="K22" s="52"/>
      <c r="L22" s="52"/>
      <c r="M22" s="53">
        <v>2132</v>
      </c>
      <c r="N22" s="53">
        <v>1822</v>
      </c>
      <c r="O22" s="53">
        <v>635</v>
      </c>
      <c r="P22" s="53">
        <v>1743</v>
      </c>
      <c r="Q22" s="66">
        <v>6332</v>
      </c>
    </row>
    <row r="23" spans="1:17" ht="15">
      <c r="A23" s="51">
        <v>15</v>
      </c>
      <c r="B23" s="35">
        <v>2505</v>
      </c>
      <c r="C23" s="24" t="s">
        <v>177</v>
      </c>
      <c r="D23" s="24" t="s">
        <v>159</v>
      </c>
      <c r="E23" s="24" t="s">
        <v>160</v>
      </c>
      <c r="F23" s="24" t="s">
        <v>81</v>
      </c>
      <c r="G23" s="24" t="s">
        <v>161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3">
        <v>403990</v>
      </c>
      <c r="N23" s="53">
        <v>345206</v>
      </c>
      <c r="O23" s="53">
        <v>120386</v>
      </c>
      <c r="P23" s="53">
        <v>330418</v>
      </c>
      <c r="Q23" s="67">
        <v>1200000</v>
      </c>
    </row>
    <row r="24" spans="1:17" ht="30" customHeight="1">
      <c r="A24" s="46"/>
      <c r="B24" s="238" t="s">
        <v>162</v>
      </c>
      <c r="C24" s="239"/>
      <c r="D24" s="239"/>
      <c r="E24" s="239"/>
      <c r="F24" s="239"/>
      <c r="G24" s="240"/>
      <c r="H24" s="205">
        <f t="shared" ref="H24:P24" si="3">SUM(H9:H23)</f>
        <v>23242</v>
      </c>
      <c r="I24" s="205">
        <f t="shared" si="3"/>
        <v>18972</v>
      </c>
      <c r="J24" s="205">
        <f t="shared" si="3"/>
        <v>5603.5659999999998</v>
      </c>
      <c r="K24" s="205">
        <f t="shared" si="3"/>
        <v>18182.170000000002</v>
      </c>
      <c r="L24" s="47">
        <f t="shared" si="3"/>
        <v>66000</v>
      </c>
      <c r="M24" s="47">
        <f t="shared" si="3"/>
        <v>806814</v>
      </c>
      <c r="N24" s="47">
        <f t="shared" si="3"/>
        <v>647569</v>
      </c>
      <c r="O24" s="47">
        <f t="shared" si="3"/>
        <v>199059</v>
      </c>
      <c r="P24" s="47">
        <f t="shared" si="3"/>
        <v>481138</v>
      </c>
      <c r="Q24" s="47">
        <f>SUM(Q9:Q23)</f>
        <v>2134580</v>
      </c>
    </row>
    <row r="25" spans="1:17" ht="14.25">
      <c r="A25" s="38"/>
      <c r="B25" s="39"/>
      <c r="C25" s="40"/>
      <c r="D25" s="40"/>
      <c r="E25" s="40"/>
      <c r="F25" s="40"/>
      <c r="G25" s="40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ht="13.5" customHeight="1">
      <c r="A26" s="3" t="s">
        <v>163</v>
      </c>
      <c r="B26" s="4"/>
      <c r="C26" s="235" t="s">
        <v>164</v>
      </c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</row>
    <row r="27" spans="1:17" ht="13.5" customHeight="1">
      <c r="B27" s="5"/>
      <c r="C27" s="5"/>
      <c r="D27" s="6"/>
      <c r="E27" s="7"/>
      <c r="F27" s="7"/>
      <c r="G27" s="7"/>
      <c r="H27" s="8"/>
      <c r="I27" s="9"/>
      <c r="J27" s="9"/>
      <c r="K27" s="9"/>
      <c r="L27" s="9"/>
      <c r="M27" s="48"/>
      <c r="N27" s="49"/>
      <c r="O27" s="50"/>
      <c r="P27" s="49"/>
      <c r="Q27" s="49"/>
    </row>
    <row r="28" spans="1:17">
      <c r="C28" s="12"/>
      <c r="D28" s="12"/>
      <c r="E28" s="13"/>
      <c r="F28" s="13"/>
      <c r="G28" s="13"/>
      <c r="H28" s="14"/>
    </row>
    <row r="29" spans="1:17">
      <c r="C29" s="12"/>
      <c r="D29" s="12"/>
      <c r="E29" s="13"/>
      <c r="F29" s="13"/>
      <c r="G29" s="13"/>
      <c r="H29" s="14"/>
    </row>
    <row r="30" spans="1:17">
      <c r="C30" s="12"/>
      <c r="D30" s="12"/>
      <c r="E30" s="13"/>
      <c r="F30" s="13"/>
      <c r="G30" s="13"/>
      <c r="H30" s="14"/>
    </row>
    <row r="31" spans="1:17">
      <c r="C31" s="12"/>
      <c r="D31" s="12"/>
      <c r="E31" s="13"/>
      <c r="F31" s="13"/>
      <c r="G31" s="13"/>
      <c r="H31" s="14"/>
    </row>
    <row r="32" spans="1:17">
      <c r="C32" s="12"/>
      <c r="D32" s="12"/>
      <c r="E32" s="13"/>
      <c r="F32" s="13"/>
      <c r="G32" s="13"/>
      <c r="H32" s="14"/>
    </row>
    <row r="33" spans="3:8">
      <c r="C33" s="12"/>
      <c r="D33" s="12"/>
      <c r="E33" s="13"/>
      <c r="F33" s="13"/>
      <c r="G33" s="13"/>
      <c r="H33" s="14"/>
    </row>
    <row r="34" spans="3:8">
      <c r="C34" s="12"/>
      <c r="D34" s="12"/>
      <c r="E34" s="13"/>
      <c r="F34" s="13"/>
      <c r="G34" s="13"/>
      <c r="H34" s="14"/>
    </row>
    <row r="35" spans="3:8">
      <c r="C35" s="12"/>
      <c r="D35" s="12"/>
      <c r="E35" s="13"/>
      <c r="F35" s="13"/>
      <c r="G35" s="13"/>
      <c r="H35" s="14"/>
    </row>
  </sheetData>
  <mergeCells count="8">
    <mergeCell ref="C26:Q26"/>
    <mergeCell ref="A1:Q1"/>
    <mergeCell ref="A3:Q3"/>
    <mergeCell ref="B24:G24"/>
    <mergeCell ref="B6:G6"/>
    <mergeCell ref="H6:L6"/>
    <mergeCell ref="M6:Q6"/>
    <mergeCell ref="A6:A7"/>
  </mergeCells>
  <phoneticPr fontId="7" type="noConversion"/>
  <pageMargins left="0.98425196850393704" right="0.78740157480314965" top="0.74803149606299213" bottom="0.9055118110236221" header="0.51181102362204722" footer="0.5905511811023622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R150"/>
  <sheetViews>
    <sheetView view="pageBreakPreview" zoomScale="115" zoomScaleSheetLayoutView="115" workbookViewId="0">
      <selection activeCell="K15" sqref="K15"/>
    </sheetView>
  </sheetViews>
  <sheetFormatPr defaultColWidth="9.140625" defaultRowHeight="12.75"/>
  <cols>
    <col min="1" max="1" width="4.7109375" style="10" customWidth="1"/>
    <col min="2" max="2" width="6.7109375" style="11" customWidth="1"/>
    <col min="3" max="3" width="5.7109375" style="21" customWidth="1"/>
    <col min="4" max="4" width="6.28515625" style="21" customWidth="1"/>
    <col min="5" max="5" width="5.7109375" style="22" customWidth="1"/>
    <col min="6" max="7" width="5.7109375" style="15" customWidth="1"/>
    <col min="8" max="8" width="8.7109375" style="23" customWidth="1"/>
    <col min="9" max="13" width="8.7109375" style="15" customWidth="1"/>
    <col min="14" max="17" width="8.7109375" style="16" customWidth="1"/>
    <col min="18" max="16384" width="9.140625" style="16"/>
  </cols>
  <sheetData>
    <row r="1" spans="1:17" ht="15.75">
      <c r="A1" s="236" t="s">
        <v>114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7" ht="15.7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5.75">
      <c r="A3" s="237" t="s">
        <v>104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</row>
    <row r="4" spans="1:17" ht="15.7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</row>
    <row r="5" spans="1:17">
      <c r="Q5" s="1" t="s">
        <v>120</v>
      </c>
    </row>
    <row r="6" spans="1:17" ht="15.95" customHeight="1">
      <c r="A6" s="251" t="s">
        <v>167</v>
      </c>
      <c r="B6" s="256" t="s">
        <v>101</v>
      </c>
      <c r="C6" s="257"/>
      <c r="D6" s="257"/>
      <c r="E6" s="257"/>
      <c r="F6" s="257"/>
      <c r="G6" s="258"/>
      <c r="H6" s="248" t="s">
        <v>102</v>
      </c>
      <c r="I6" s="249"/>
      <c r="J6" s="249"/>
      <c r="K6" s="249"/>
      <c r="L6" s="250"/>
      <c r="M6" s="248" t="s">
        <v>100</v>
      </c>
      <c r="N6" s="249"/>
      <c r="O6" s="249"/>
      <c r="P6" s="249"/>
      <c r="Q6" s="250"/>
    </row>
    <row r="7" spans="1:17" ht="28.5">
      <c r="A7" s="252"/>
      <c r="B7" s="208" t="s">
        <v>17</v>
      </c>
      <c r="C7" s="209" t="s">
        <v>82</v>
      </c>
      <c r="D7" s="209" t="s">
        <v>17</v>
      </c>
      <c r="E7" s="210" t="s">
        <v>84</v>
      </c>
      <c r="F7" s="209" t="s">
        <v>83</v>
      </c>
      <c r="G7" s="209" t="s">
        <v>85</v>
      </c>
      <c r="H7" s="211" t="s">
        <v>96</v>
      </c>
      <c r="I7" s="211" t="s">
        <v>97</v>
      </c>
      <c r="J7" s="211" t="s">
        <v>98</v>
      </c>
      <c r="K7" s="211" t="s">
        <v>99</v>
      </c>
      <c r="L7" s="211" t="s">
        <v>79</v>
      </c>
      <c r="M7" s="211" t="s">
        <v>96</v>
      </c>
      <c r="N7" s="211" t="s">
        <v>97</v>
      </c>
      <c r="O7" s="211" t="s">
        <v>98</v>
      </c>
      <c r="P7" s="211" t="s">
        <v>99</v>
      </c>
      <c r="Q7" s="211" t="s">
        <v>79</v>
      </c>
    </row>
    <row r="8" spans="1:17" ht="15" hidden="1">
      <c r="A8" s="2"/>
      <c r="B8" s="2"/>
      <c r="C8" s="253" t="s">
        <v>103</v>
      </c>
      <c r="D8" s="254"/>
      <c r="E8" s="254"/>
      <c r="F8" s="254"/>
      <c r="G8" s="255"/>
      <c r="H8" s="76">
        <v>35.209182782283222</v>
      </c>
      <c r="I8" s="76">
        <v>28.743025577043046</v>
      </c>
      <c r="J8" s="76">
        <v>8.4901809107922652</v>
      </c>
      <c r="K8" s="76">
        <v>27.557616968184657</v>
      </c>
      <c r="L8" s="79">
        <f>SUM(H8:K8)</f>
        <v>100.00000623830319</v>
      </c>
      <c r="M8" s="72">
        <f>H8</f>
        <v>35.209182782283222</v>
      </c>
      <c r="N8" s="72">
        <f>I8</f>
        <v>28.743025577043046</v>
      </c>
      <c r="O8" s="72">
        <f>J8</f>
        <v>8.4901809107922652</v>
      </c>
      <c r="P8" s="72">
        <f>K8</f>
        <v>27.557616968184657</v>
      </c>
      <c r="Q8" s="79">
        <f t="shared" ref="Q8" si="0">SUM(M8:P8)</f>
        <v>100.00000623830319</v>
      </c>
    </row>
    <row r="9" spans="1:17" ht="14.45" customHeight="1">
      <c r="A9" s="54">
        <v>1</v>
      </c>
      <c r="B9" s="19">
        <v>2202</v>
      </c>
      <c r="C9" s="55" t="s">
        <v>80</v>
      </c>
      <c r="D9" s="55" t="s">
        <v>86</v>
      </c>
      <c r="E9" s="55" t="s">
        <v>89</v>
      </c>
      <c r="F9" s="55" t="s">
        <v>91</v>
      </c>
      <c r="G9" s="55" t="s">
        <v>137</v>
      </c>
      <c r="H9" s="212">
        <v>0</v>
      </c>
      <c r="I9" s="212">
        <v>0</v>
      </c>
      <c r="J9" s="212">
        <v>0</v>
      </c>
      <c r="K9" s="212">
        <v>0</v>
      </c>
      <c r="L9" s="213">
        <f>SUM(H9:K9)</f>
        <v>0</v>
      </c>
      <c r="M9" s="212">
        <v>0</v>
      </c>
      <c r="N9" s="226">
        <v>0</v>
      </c>
      <c r="O9" s="212">
        <v>0</v>
      </c>
      <c r="P9" s="212">
        <v>0</v>
      </c>
      <c r="Q9" s="227">
        <f>SUM(M9:P9)</f>
        <v>0</v>
      </c>
    </row>
    <row r="10" spans="1:17" ht="14.45" customHeight="1">
      <c r="A10" s="54">
        <v>2</v>
      </c>
      <c r="B10" s="19">
        <v>2202</v>
      </c>
      <c r="C10" s="55" t="s">
        <v>80</v>
      </c>
      <c r="D10" s="55" t="s">
        <v>86</v>
      </c>
      <c r="E10" s="55" t="s">
        <v>94</v>
      </c>
      <c r="F10" s="55" t="s">
        <v>90</v>
      </c>
      <c r="G10" s="55" t="s">
        <v>137</v>
      </c>
      <c r="H10" s="212">
        <v>0</v>
      </c>
      <c r="I10" s="212">
        <v>0</v>
      </c>
      <c r="J10" s="212">
        <v>0</v>
      </c>
      <c r="K10" s="212">
        <v>0</v>
      </c>
      <c r="L10" s="213">
        <f t="shared" ref="L10:L17" si="1">SUM(H10:K10)</f>
        <v>0</v>
      </c>
      <c r="M10" s="215">
        <v>356069</v>
      </c>
      <c r="N10" s="212">
        <v>0</v>
      </c>
      <c r="O10" s="212">
        <v>0</v>
      </c>
      <c r="P10" s="212">
        <v>0</v>
      </c>
      <c r="Q10" s="214">
        <f t="shared" ref="Q10:Q18" si="2">SUM(M10:P10)</f>
        <v>356069</v>
      </c>
    </row>
    <row r="11" spans="1:17" ht="14.45" customHeight="1">
      <c r="A11" s="54">
        <v>3</v>
      </c>
      <c r="B11" s="19">
        <v>2202</v>
      </c>
      <c r="C11" s="55" t="s">
        <v>80</v>
      </c>
      <c r="D11" s="55" t="s">
        <v>86</v>
      </c>
      <c r="E11" s="55" t="s">
        <v>94</v>
      </c>
      <c r="F11" s="55" t="s">
        <v>91</v>
      </c>
      <c r="G11" s="55" t="s">
        <v>137</v>
      </c>
      <c r="H11" s="212">
        <v>0</v>
      </c>
      <c r="I11" s="212">
        <v>0</v>
      </c>
      <c r="J11" s="212">
        <v>0</v>
      </c>
      <c r="K11" s="212">
        <v>0</v>
      </c>
      <c r="L11" s="213">
        <f t="shared" si="1"/>
        <v>0</v>
      </c>
      <c r="M11" s="212">
        <v>0</v>
      </c>
      <c r="N11" s="216">
        <v>399413</v>
      </c>
      <c r="O11" s="212">
        <v>0</v>
      </c>
      <c r="P11" s="212">
        <v>0</v>
      </c>
      <c r="Q11" s="214">
        <f t="shared" si="2"/>
        <v>399413</v>
      </c>
    </row>
    <row r="12" spans="1:17" ht="14.45" customHeight="1">
      <c r="A12" s="54">
        <v>4</v>
      </c>
      <c r="B12" s="19">
        <v>2202</v>
      </c>
      <c r="C12" s="55" t="s">
        <v>80</v>
      </c>
      <c r="D12" s="55" t="s">
        <v>86</v>
      </c>
      <c r="E12" s="55" t="s">
        <v>94</v>
      </c>
      <c r="F12" s="55" t="s">
        <v>92</v>
      </c>
      <c r="G12" s="55" t="s">
        <v>137</v>
      </c>
      <c r="H12" s="212">
        <v>0</v>
      </c>
      <c r="I12" s="212">
        <v>0</v>
      </c>
      <c r="J12" s="212">
        <v>0</v>
      </c>
      <c r="K12" s="212">
        <v>0</v>
      </c>
      <c r="L12" s="213">
        <f t="shared" si="1"/>
        <v>0</v>
      </c>
      <c r="M12" s="212">
        <v>0</v>
      </c>
      <c r="N12" s="212">
        <v>0</v>
      </c>
      <c r="O12" s="217">
        <v>120389</v>
      </c>
      <c r="P12" s="212">
        <v>0</v>
      </c>
      <c r="Q12" s="214">
        <f t="shared" si="2"/>
        <v>120389</v>
      </c>
    </row>
    <row r="13" spans="1:17" ht="14.45" customHeight="1">
      <c r="A13" s="54">
        <v>5</v>
      </c>
      <c r="B13" s="19">
        <v>2202</v>
      </c>
      <c r="C13" s="55" t="s">
        <v>80</v>
      </c>
      <c r="D13" s="55" t="s">
        <v>86</v>
      </c>
      <c r="E13" s="55" t="s">
        <v>94</v>
      </c>
      <c r="F13" s="55" t="s">
        <v>93</v>
      </c>
      <c r="G13" s="55" t="s">
        <v>137</v>
      </c>
      <c r="H13" s="212">
        <v>0</v>
      </c>
      <c r="I13" s="212">
        <v>0</v>
      </c>
      <c r="J13" s="212">
        <v>0</v>
      </c>
      <c r="K13" s="212">
        <v>0</v>
      </c>
      <c r="L13" s="213">
        <f t="shared" si="1"/>
        <v>0</v>
      </c>
      <c r="M13" s="212">
        <v>0</v>
      </c>
      <c r="N13" s="212">
        <v>0</v>
      </c>
      <c r="O13" s="212">
        <v>0</v>
      </c>
      <c r="P13" s="218">
        <v>408486</v>
      </c>
      <c r="Q13" s="214">
        <f t="shared" si="2"/>
        <v>408486</v>
      </c>
    </row>
    <row r="14" spans="1:17" ht="14.45" customHeight="1">
      <c r="A14" s="54">
        <v>6</v>
      </c>
      <c r="B14" s="19">
        <v>2202</v>
      </c>
      <c r="C14" s="55" t="s">
        <v>80</v>
      </c>
      <c r="D14" s="55" t="s">
        <v>86</v>
      </c>
      <c r="E14" s="55">
        <v>63</v>
      </c>
      <c r="F14" s="55" t="s">
        <v>90</v>
      </c>
      <c r="G14" s="55" t="s">
        <v>137</v>
      </c>
      <c r="H14" s="212">
        <v>0</v>
      </c>
      <c r="I14" s="212">
        <v>0</v>
      </c>
      <c r="J14" s="212">
        <v>0</v>
      </c>
      <c r="K14" s="212">
        <v>0</v>
      </c>
      <c r="L14" s="213">
        <f t="shared" si="1"/>
        <v>0</v>
      </c>
      <c r="M14" s="219">
        <v>511908</v>
      </c>
      <c r="N14" s="212">
        <v>0</v>
      </c>
      <c r="O14" s="212">
        <v>0</v>
      </c>
      <c r="P14" s="212">
        <v>0</v>
      </c>
      <c r="Q14" s="214">
        <f t="shared" si="2"/>
        <v>511908</v>
      </c>
    </row>
    <row r="15" spans="1:17" ht="14.45" customHeight="1">
      <c r="A15" s="54">
        <v>7</v>
      </c>
      <c r="B15" s="19">
        <v>2202</v>
      </c>
      <c r="C15" s="55" t="s">
        <v>80</v>
      </c>
      <c r="D15" s="55" t="s">
        <v>86</v>
      </c>
      <c r="E15" s="55">
        <v>63</v>
      </c>
      <c r="F15" s="55" t="s">
        <v>91</v>
      </c>
      <c r="G15" s="55" t="s">
        <v>137</v>
      </c>
      <c r="H15" s="212">
        <v>0</v>
      </c>
      <c r="I15" s="212">
        <v>0</v>
      </c>
      <c r="J15" s="212">
        <v>0</v>
      </c>
      <c r="K15" s="212">
        <v>0</v>
      </c>
      <c r="L15" s="213">
        <f t="shared" si="1"/>
        <v>0</v>
      </c>
      <c r="M15" s="212">
        <v>0</v>
      </c>
      <c r="N15" s="220">
        <v>259975</v>
      </c>
      <c r="O15" s="212">
        <v>0</v>
      </c>
      <c r="P15" s="212">
        <v>0</v>
      </c>
      <c r="Q15" s="214">
        <f t="shared" si="2"/>
        <v>259975</v>
      </c>
    </row>
    <row r="16" spans="1:17" ht="14.45" customHeight="1">
      <c r="A16" s="54">
        <v>8</v>
      </c>
      <c r="B16" s="19">
        <v>2202</v>
      </c>
      <c r="C16" s="55" t="s">
        <v>80</v>
      </c>
      <c r="D16" s="55" t="s">
        <v>86</v>
      </c>
      <c r="E16" s="55">
        <v>63</v>
      </c>
      <c r="F16" s="55" t="s">
        <v>92</v>
      </c>
      <c r="G16" s="55" t="s">
        <v>137</v>
      </c>
      <c r="H16" s="212">
        <v>0</v>
      </c>
      <c r="I16" s="212">
        <v>0</v>
      </c>
      <c r="J16" s="212">
        <v>0</v>
      </c>
      <c r="K16" s="212">
        <v>0</v>
      </c>
      <c r="L16" s="213">
        <f t="shared" si="1"/>
        <v>0</v>
      </c>
      <c r="M16" s="212">
        <v>0</v>
      </c>
      <c r="N16" s="212">
        <v>0</v>
      </c>
      <c r="O16" s="221">
        <v>89784</v>
      </c>
      <c r="P16" s="212">
        <v>0</v>
      </c>
      <c r="Q16" s="214">
        <f t="shared" si="2"/>
        <v>89784</v>
      </c>
    </row>
    <row r="17" spans="1:18" ht="14.45" customHeight="1">
      <c r="A17" s="54">
        <v>9</v>
      </c>
      <c r="B17" s="19">
        <v>2202</v>
      </c>
      <c r="C17" s="55" t="s">
        <v>80</v>
      </c>
      <c r="D17" s="55" t="s">
        <v>86</v>
      </c>
      <c r="E17" s="55">
        <v>63</v>
      </c>
      <c r="F17" s="55" t="s">
        <v>93</v>
      </c>
      <c r="G17" s="55" t="s">
        <v>137</v>
      </c>
      <c r="H17" s="212">
        <v>0</v>
      </c>
      <c r="I17" s="212">
        <v>0</v>
      </c>
      <c r="J17" s="212">
        <v>0</v>
      </c>
      <c r="K17" s="212">
        <v>0</v>
      </c>
      <c r="L17" s="213">
        <f t="shared" si="1"/>
        <v>0</v>
      </c>
      <c r="M17" s="212">
        <v>0</v>
      </c>
      <c r="N17" s="212">
        <v>0</v>
      </c>
      <c r="O17" s="212">
        <v>0</v>
      </c>
      <c r="P17" s="222">
        <v>375685</v>
      </c>
      <c r="Q17" s="214">
        <f t="shared" si="2"/>
        <v>375685</v>
      </c>
    </row>
    <row r="18" spans="1:18" ht="14.45" customHeight="1">
      <c r="A18" s="54">
        <v>10</v>
      </c>
      <c r="B18" s="19">
        <v>3604</v>
      </c>
      <c r="C18" s="56" t="s">
        <v>81</v>
      </c>
      <c r="D18" s="56" t="s">
        <v>87</v>
      </c>
      <c r="E18" s="56" t="s">
        <v>178</v>
      </c>
      <c r="F18" s="56" t="s">
        <v>179</v>
      </c>
      <c r="G18" s="56" t="s">
        <v>95</v>
      </c>
      <c r="H18" s="223">
        <v>10726</v>
      </c>
      <c r="I18" s="223">
        <f>ROUNDUP((L18*0.2875),0)</f>
        <v>8759</v>
      </c>
      <c r="J18" s="223">
        <f>ROUNDUP((L18*0.0849),0)</f>
        <v>2587</v>
      </c>
      <c r="K18" s="223">
        <v>8392</v>
      </c>
      <c r="L18" s="57">
        <v>30464</v>
      </c>
      <c r="M18" s="212">
        <v>0</v>
      </c>
      <c r="N18" s="212">
        <v>0</v>
      </c>
      <c r="O18" s="212">
        <v>0</v>
      </c>
      <c r="P18" s="212">
        <v>0</v>
      </c>
      <c r="Q18" s="224">
        <f t="shared" si="2"/>
        <v>0</v>
      </c>
    </row>
    <row r="19" spans="1:18" ht="14.45" customHeight="1">
      <c r="A19" s="54">
        <v>11</v>
      </c>
      <c r="B19" s="19">
        <v>3604</v>
      </c>
      <c r="C19" s="56" t="s">
        <v>81</v>
      </c>
      <c r="D19" s="56" t="s">
        <v>87</v>
      </c>
      <c r="E19" s="56" t="s">
        <v>178</v>
      </c>
      <c r="F19" s="56" t="s">
        <v>179</v>
      </c>
      <c r="G19" s="56" t="s">
        <v>121</v>
      </c>
      <c r="H19" s="212">
        <v>0</v>
      </c>
      <c r="I19" s="212">
        <v>0</v>
      </c>
      <c r="J19" s="212">
        <v>0</v>
      </c>
      <c r="K19" s="212">
        <v>0</v>
      </c>
      <c r="L19" s="213">
        <v>0</v>
      </c>
      <c r="M19" s="223">
        <v>25038</v>
      </c>
      <c r="N19" s="223">
        <f>ROUNDUP(($Q19*0.2874),0)</f>
        <v>20429</v>
      </c>
      <c r="O19" s="223">
        <f>ROUNDUP(($Q19*0.0849),0)</f>
        <v>6035</v>
      </c>
      <c r="P19" s="223">
        <v>19580</v>
      </c>
      <c r="Q19" s="58">
        <v>71082</v>
      </c>
    </row>
    <row r="20" spans="1:18" ht="14.45" customHeight="1">
      <c r="A20" s="54">
        <v>12</v>
      </c>
      <c r="B20" s="19">
        <v>3604</v>
      </c>
      <c r="C20" s="56" t="s">
        <v>81</v>
      </c>
      <c r="D20" s="56" t="s">
        <v>87</v>
      </c>
      <c r="E20" s="56" t="s">
        <v>180</v>
      </c>
      <c r="F20" s="56" t="s">
        <v>158</v>
      </c>
      <c r="G20" s="56" t="s">
        <v>121</v>
      </c>
      <c r="H20" s="212">
        <v>0</v>
      </c>
      <c r="I20" s="212">
        <v>0</v>
      </c>
      <c r="J20" s="212">
        <v>0</v>
      </c>
      <c r="K20" s="212">
        <v>0</v>
      </c>
      <c r="L20" s="213">
        <f t="shared" ref="L20" si="3">SUM(H20:K20)</f>
        <v>0</v>
      </c>
      <c r="M20" s="223">
        <f>ROUNDUP(($Q20*0.3522),0)</f>
        <v>78189</v>
      </c>
      <c r="N20" s="223">
        <f>ROUNDUP(($Q20*0.2874),0)</f>
        <v>63803</v>
      </c>
      <c r="O20" s="223">
        <f>ROUNDUP(($Q20*0.0849),0)</f>
        <v>18848</v>
      </c>
      <c r="P20" s="223">
        <v>61160</v>
      </c>
      <c r="Q20" s="58">
        <v>222000</v>
      </c>
    </row>
    <row r="21" spans="1:18" ht="14.45" customHeight="1">
      <c r="A21" s="54">
        <v>13</v>
      </c>
      <c r="B21" s="19">
        <v>3604</v>
      </c>
      <c r="C21" s="56" t="s">
        <v>81</v>
      </c>
      <c r="D21" s="56" t="s">
        <v>87</v>
      </c>
      <c r="E21" s="56" t="s">
        <v>186</v>
      </c>
      <c r="F21" s="56" t="s">
        <v>187</v>
      </c>
      <c r="G21" s="56" t="s">
        <v>121</v>
      </c>
      <c r="H21" s="212">
        <v>0</v>
      </c>
      <c r="I21" s="212">
        <v>0</v>
      </c>
      <c r="J21" s="212">
        <v>0</v>
      </c>
      <c r="K21" s="212">
        <v>0</v>
      </c>
      <c r="L21" s="213">
        <f t="shared" ref="L21" si="4">SUM(H21:K21)</f>
        <v>0</v>
      </c>
      <c r="M21" s="223">
        <f>ROUNDUP(($Q21*0.3521),0)</f>
        <v>10247</v>
      </c>
      <c r="N21" s="223">
        <v>8010</v>
      </c>
      <c r="O21" s="223">
        <v>2470</v>
      </c>
      <c r="P21" s="223">
        <f>ROUNDUP(($Q21*0.2877),0)</f>
        <v>8373</v>
      </c>
      <c r="Q21" s="58">
        <v>29100</v>
      </c>
    </row>
    <row r="22" spans="1:18" ht="14.45" customHeight="1">
      <c r="A22" s="54">
        <v>14</v>
      </c>
      <c r="B22" s="19">
        <v>3604</v>
      </c>
      <c r="C22" s="56" t="s">
        <v>81</v>
      </c>
      <c r="D22" s="56" t="s">
        <v>87</v>
      </c>
      <c r="E22" s="56" t="s">
        <v>190</v>
      </c>
      <c r="F22" s="56" t="s">
        <v>187</v>
      </c>
      <c r="G22" s="56" t="s">
        <v>95</v>
      </c>
      <c r="H22" s="223">
        <f>ROUNDUP(($L22*0.3521),0)</f>
        <v>8085</v>
      </c>
      <c r="I22" s="223">
        <v>6320</v>
      </c>
      <c r="J22" s="223">
        <f>ROUNDUP(($L22*0.0849),0)</f>
        <v>1950</v>
      </c>
      <c r="K22" s="223">
        <f>ROUNDUP(($L22*0.2877),0)</f>
        <v>6606</v>
      </c>
      <c r="L22" s="225">
        <v>22961</v>
      </c>
      <c r="M22" s="223">
        <f t="shared" ref="M22:M23" si="5">ROUNDUP(($Q22*0.3521),0)</f>
        <v>17286</v>
      </c>
      <c r="N22" s="223">
        <f t="shared" ref="N22:N23" si="6">ROUNDUP(($Q22*0.2753),0)</f>
        <v>13516</v>
      </c>
      <c r="O22" s="223">
        <v>4167</v>
      </c>
      <c r="P22" s="223">
        <f t="shared" ref="P22" si="7">ROUNDUP(($Q22*0.2877),0)</f>
        <v>14125</v>
      </c>
      <c r="Q22" s="58">
        <v>49094</v>
      </c>
    </row>
    <row r="23" spans="1:18" ht="14.45" customHeight="1">
      <c r="A23" s="54">
        <v>15</v>
      </c>
      <c r="B23" s="19">
        <v>3604</v>
      </c>
      <c r="C23" s="56" t="s">
        <v>81</v>
      </c>
      <c r="D23" s="56" t="s">
        <v>87</v>
      </c>
      <c r="E23" s="56" t="s">
        <v>191</v>
      </c>
      <c r="F23" s="56" t="s">
        <v>187</v>
      </c>
      <c r="G23" s="56" t="s">
        <v>121</v>
      </c>
      <c r="H23" s="223">
        <f>ROUNDUP(($L23*0.3521),0)</f>
        <v>3466</v>
      </c>
      <c r="I23" s="223">
        <f>ROUNDUP(($L23*0.2753),0)</f>
        <v>2710</v>
      </c>
      <c r="J23" s="223">
        <v>835</v>
      </c>
      <c r="K23" s="223">
        <v>2830</v>
      </c>
      <c r="L23" s="225">
        <v>9841</v>
      </c>
      <c r="M23" s="223">
        <f t="shared" si="5"/>
        <v>7409</v>
      </c>
      <c r="N23" s="223">
        <f t="shared" si="6"/>
        <v>5793</v>
      </c>
      <c r="O23" s="223">
        <f t="shared" ref="O23" si="8">ROUNDUP(($Q23*0.0849),0)</f>
        <v>1787</v>
      </c>
      <c r="P23" s="223">
        <v>6051</v>
      </c>
      <c r="Q23" s="58">
        <v>21040</v>
      </c>
    </row>
    <row r="24" spans="1:18" ht="14.1" customHeight="1">
      <c r="A24" s="247" t="s">
        <v>79</v>
      </c>
      <c r="B24" s="247"/>
      <c r="C24" s="247"/>
      <c r="D24" s="247"/>
      <c r="E24" s="247"/>
      <c r="F24" s="247"/>
      <c r="G24" s="247"/>
      <c r="H24" s="17">
        <f t="shared" ref="H24:P24" si="9">SUM(H9:H20)</f>
        <v>10726</v>
      </c>
      <c r="I24" s="17">
        <f t="shared" si="9"/>
        <v>8759</v>
      </c>
      <c r="J24" s="17">
        <f t="shared" si="9"/>
        <v>2587</v>
      </c>
      <c r="K24" s="17">
        <f t="shared" si="9"/>
        <v>8392</v>
      </c>
      <c r="L24" s="17">
        <f>SUM(L9:L23)</f>
        <v>63266</v>
      </c>
      <c r="M24" s="17">
        <f>SUM(M9:M23)</f>
        <v>1006146</v>
      </c>
      <c r="N24" s="17">
        <f>SUM(N9:N23)</f>
        <v>770939</v>
      </c>
      <c r="O24" s="17">
        <f t="shared" si="9"/>
        <v>235056</v>
      </c>
      <c r="P24" s="17">
        <f t="shared" si="9"/>
        <v>864911</v>
      </c>
      <c r="Q24" s="17">
        <f>SUM(Q9:Q23)</f>
        <v>2914025</v>
      </c>
    </row>
    <row r="25" spans="1:18" ht="8.25" customHeight="1">
      <c r="A25" s="25"/>
      <c r="B25" s="26"/>
      <c r="C25" s="27"/>
      <c r="D25" s="27"/>
      <c r="E25" s="28"/>
      <c r="F25" s="28"/>
      <c r="G25" s="28"/>
      <c r="H25" s="29"/>
      <c r="I25" s="30"/>
      <c r="J25" s="30"/>
      <c r="K25" s="30"/>
      <c r="L25" s="30"/>
      <c r="M25" s="30"/>
      <c r="N25" s="31"/>
      <c r="O25" s="31"/>
      <c r="P25" s="31"/>
      <c r="Q25" s="31"/>
    </row>
    <row r="26" spans="1:18">
      <c r="A26" s="3" t="s">
        <v>163</v>
      </c>
      <c r="B26" s="4"/>
      <c r="C26" s="235" t="s">
        <v>164</v>
      </c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32"/>
    </row>
    <row r="27" spans="1:18">
      <c r="C27" s="12"/>
      <c r="D27" s="12"/>
      <c r="E27" s="13"/>
      <c r="F27" s="13"/>
      <c r="G27" s="13"/>
      <c r="H27" s="14"/>
    </row>
    <row r="28" spans="1:18" ht="15.75">
      <c r="C28" s="12"/>
      <c r="D28" s="12"/>
      <c r="E28" s="13"/>
      <c r="F28" s="13"/>
      <c r="G28" s="13"/>
      <c r="H28" s="68">
        <v>111.68</v>
      </c>
      <c r="I28" s="69">
        <v>91.17</v>
      </c>
      <c r="J28" s="69">
        <v>26.93</v>
      </c>
      <c r="K28" s="69">
        <v>87.41</v>
      </c>
      <c r="L28" s="75">
        <f>SUM(H28:K28)</f>
        <v>317.19000000000005</v>
      </c>
      <c r="M28" s="80">
        <v>229.2</v>
      </c>
      <c r="N28" s="81">
        <v>195.85</v>
      </c>
      <c r="O28" s="82">
        <v>68.3</v>
      </c>
      <c r="P28" s="82">
        <v>187.46</v>
      </c>
      <c r="Q28" s="83">
        <f>SUM(M28:P28)</f>
        <v>680.81</v>
      </c>
    </row>
    <row r="29" spans="1:18" ht="15">
      <c r="C29" s="12"/>
      <c r="D29" s="12"/>
      <c r="E29" s="13"/>
      <c r="F29" s="13"/>
      <c r="G29" s="13"/>
      <c r="H29" s="76">
        <f>ROUND(H28/$L$28*$L$29,2)</f>
        <v>9429.3700000000008</v>
      </c>
      <c r="I29" s="76">
        <f t="shared" ref="I29:K29" si="10">ROUND(I28/$L$28*$L$29,2)</f>
        <v>7697.67</v>
      </c>
      <c r="J29" s="76">
        <f t="shared" si="10"/>
        <v>2273.75</v>
      </c>
      <c r="K29" s="76">
        <f t="shared" si="10"/>
        <v>7380.2</v>
      </c>
      <c r="L29" s="57">
        <v>26781</v>
      </c>
      <c r="M29" s="84">
        <f>ROUND(M28/$Q$28*$Q$29,2)</f>
        <v>53966.25</v>
      </c>
      <c r="N29" s="84">
        <f t="shared" ref="N29:P29" si="11">ROUND(N28/$Q$28*$Q$29,2)</f>
        <v>46113.83</v>
      </c>
      <c r="O29" s="84">
        <f t="shared" si="11"/>
        <v>16081.56</v>
      </c>
      <c r="P29" s="84">
        <f t="shared" si="11"/>
        <v>44138.36</v>
      </c>
      <c r="Q29" s="58">
        <v>160300</v>
      </c>
    </row>
    <row r="30" spans="1:18" ht="15">
      <c r="C30" s="12"/>
      <c r="D30" s="12"/>
      <c r="E30" s="13"/>
      <c r="F30" s="13"/>
      <c r="G30" s="13"/>
      <c r="H30" s="76">
        <f>H29/$L$29*100</f>
        <v>35.209178148687506</v>
      </c>
      <c r="I30" s="76">
        <f t="shared" ref="I30:K30" si="12">I29/$L$29*100</f>
        <v>28.743026772712</v>
      </c>
      <c r="J30" s="76">
        <f t="shared" si="12"/>
        <v>8.4901609349912253</v>
      </c>
      <c r="K30" s="76">
        <f t="shared" si="12"/>
        <v>27.557596803704115</v>
      </c>
      <c r="L30" s="30">
        <f>SUM(H30:K30)</f>
        <v>99.999962660094852</v>
      </c>
      <c r="M30" s="84">
        <f>M29/$Q$29*100</f>
        <v>33.665782907049284</v>
      </c>
      <c r="N30" s="84">
        <f t="shared" ref="N30:P30" si="13">N29/$Q$29*100</f>
        <v>28.767205240174675</v>
      </c>
      <c r="O30" s="84">
        <f t="shared" si="13"/>
        <v>10.032164691203992</v>
      </c>
      <c r="P30" s="84">
        <f t="shared" si="13"/>
        <v>27.534847161572053</v>
      </c>
      <c r="Q30" s="82">
        <f>SUM(M30:P30)</f>
        <v>100</v>
      </c>
    </row>
    <row r="31" spans="1:18" ht="18.75">
      <c r="C31" s="12"/>
      <c r="D31" s="12"/>
      <c r="E31" s="13"/>
      <c r="F31" s="13"/>
      <c r="G31" s="13"/>
      <c r="H31" s="74"/>
      <c r="I31" s="73"/>
      <c r="J31" s="73"/>
      <c r="K31" s="73"/>
      <c r="L31" s="73"/>
    </row>
    <row r="32" spans="1:18">
      <c r="C32" s="12"/>
      <c r="D32" s="12"/>
      <c r="E32" s="13"/>
      <c r="F32" s="13"/>
      <c r="G32" s="13"/>
      <c r="H32" s="14"/>
    </row>
    <row r="33" spans="1:8">
      <c r="A33" s="78" t="s">
        <v>181</v>
      </c>
      <c r="C33" s="12"/>
      <c r="D33" s="12"/>
      <c r="E33" s="13"/>
      <c r="F33" s="13"/>
      <c r="G33" s="13"/>
      <c r="H33" s="14"/>
    </row>
    <row r="34" spans="1:8">
      <c r="C34" s="12"/>
      <c r="D34" s="12"/>
      <c r="E34" s="13"/>
      <c r="F34" s="13"/>
      <c r="G34" s="13"/>
      <c r="H34" s="14"/>
    </row>
    <row r="35" spans="1:8">
      <c r="C35" s="12"/>
      <c r="D35" s="12"/>
      <c r="E35" s="13"/>
      <c r="F35" s="13"/>
      <c r="G35" s="13"/>
      <c r="H35" s="14"/>
    </row>
    <row r="36" spans="1:8">
      <c r="C36" s="12"/>
      <c r="D36" s="12"/>
      <c r="E36" s="13"/>
      <c r="F36" s="13"/>
      <c r="G36" s="13"/>
      <c r="H36" s="14"/>
    </row>
    <row r="37" spans="1:8">
      <c r="C37" s="12"/>
      <c r="D37" s="12"/>
      <c r="E37" s="13"/>
      <c r="F37" s="13"/>
      <c r="G37" s="13"/>
      <c r="H37" s="14"/>
    </row>
    <row r="38" spans="1:8">
      <c r="C38" s="12"/>
      <c r="D38" s="12"/>
      <c r="E38" s="13"/>
      <c r="F38" s="13"/>
      <c r="G38" s="13"/>
      <c r="H38" s="14"/>
    </row>
    <row r="39" spans="1:8">
      <c r="C39" s="12"/>
      <c r="D39" s="12"/>
      <c r="E39" s="13"/>
      <c r="F39" s="13"/>
      <c r="G39" s="13"/>
      <c r="H39" s="14"/>
    </row>
    <row r="40" spans="1:8">
      <c r="C40" s="12"/>
      <c r="D40" s="12"/>
      <c r="E40" s="13"/>
      <c r="F40" s="13"/>
      <c r="G40" s="13"/>
      <c r="H40" s="14"/>
    </row>
    <row r="41" spans="1:8">
      <c r="C41" s="12"/>
      <c r="D41" s="12"/>
      <c r="E41" s="13"/>
      <c r="F41" s="13"/>
      <c r="G41" s="13"/>
      <c r="H41" s="14"/>
    </row>
    <row r="42" spans="1:8">
      <c r="C42" s="12"/>
      <c r="D42" s="12"/>
      <c r="E42" s="13"/>
      <c r="F42" s="13"/>
      <c r="G42" s="13"/>
      <c r="H42" s="14"/>
    </row>
    <row r="43" spans="1:8">
      <c r="C43" s="12"/>
      <c r="D43" s="12"/>
      <c r="E43" s="13"/>
      <c r="F43" s="13"/>
      <c r="G43" s="13"/>
      <c r="H43" s="14"/>
    </row>
    <row r="44" spans="1:8">
      <c r="C44" s="12"/>
      <c r="D44" s="12"/>
      <c r="E44" s="13"/>
      <c r="F44" s="13"/>
      <c r="G44" s="13"/>
      <c r="H44" s="14"/>
    </row>
    <row r="45" spans="1:8">
      <c r="C45" s="12"/>
      <c r="D45" s="12"/>
      <c r="E45" s="13"/>
      <c r="F45" s="13"/>
      <c r="G45" s="13"/>
      <c r="H45" s="14"/>
    </row>
    <row r="46" spans="1:8">
      <c r="C46" s="12"/>
      <c r="D46" s="12"/>
      <c r="E46" s="13"/>
      <c r="F46" s="13"/>
      <c r="G46" s="13"/>
      <c r="H46" s="14"/>
    </row>
    <row r="47" spans="1:8">
      <c r="C47" s="12"/>
      <c r="D47" s="12"/>
      <c r="E47" s="13"/>
      <c r="F47" s="13"/>
      <c r="G47" s="13"/>
      <c r="H47" s="14"/>
    </row>
    <row r="48" spans="1:8">
      <c r="C48" s="12"/>
      <c r="D48" s="12"/>
      <c r="E48" s="13"/>
      <c r="F48" s="13"/>
      <c r="G48" s="13"/>
      <c r="H48" s="14"/>
    </row>
    <row r="49" spans="3:8">
      <c r="C49" s="12"/>
      <c r="D49" s="12"/>
      <c r="E49" s="13"/>
      <c r="F49" s="13"/>
      <c r="G49" s="13"/>
      <c r="H49" s="14"/>
    </row>
    <row r="50" spans="3:8">
      <c r="C50" s="12"/>
      <c r="D50" s="12"/>
      <c r="E50" s="13"/>
      <c r="F50" s="13"/>
      <c r="G50" s="13"/>
      <c r="H50" s="14"/>
    </row>
    <row r="51" spans="3:8">
      <c r="C51" s="12"/>
      <c r="D51" s="12"/>
      <c r="E51" s="13"/>
      <c r="F51" s="13"/>
      <c r="G51" s="13"/>
      <c r="H51" s="14"/>
    </row>
    <row r="52" spans="3:8">
      <c r="C52" s="12"/>
      <c r="D52" s="12"/>
      <c r="E52" s="13"/>
      <c r="F52" s="13"/>
      <c r="G52" s="13"/>
      <c r="H52" s="14"/>
    </row>
    <row r="53" spans="3:8">
      <c r="C53" s="12"/>
      <c r="D53" s="12"/>
      <c r="E53" s="13"/>
      <c r="F53" s="13"/>
      <c r="G53" s="13"/>
      <c r="H53" s="14"/>
    </row>
    <row r="54" spans="3:8">
      <c r="C54" s="12"/>
      <c r="D54" s="12"/>
      <c r="E54" s="13"/>
      <c r="F54" s="13"/>
      <c r="G54" s="13"/>
      <c r="H54" s="14"/>
    </row>
    <row r="55" spans="3:8">
      <c r="C55" s="12"/>
      <c r="D55" s="12"/>
      <c r="E55" s="13"/>
      <c r="F55" s="13"/>
      <c r="G55" s="13"/>
      <c r="H55" s="14"/>
    </row>
    <row r="56" spans="3:8">
      <c r="C56" s="12"/>
      <c r="D56" s="12"/>
      <c r="E56" s="13"/>
      <c r="F56" s="13"/>
      <c r="G56" s="13"/>
      <c r="H56" s="14"/>
    </row>
    <row r="57" spans="3:8">
      <c r="C57" s="12"/>
      <c r="D57" s="12"/>
      <c r="E57" s="13"/>
      <c r="F57" s="13"/>
      <c r="G57" s="13"/>
      <c r="H57" s="14"/>
    </row>
    <row r="58" spans="3:8">
      <c r="C58" s="12"/>
      <c r="D58" s="12"/>
      <c r="E58" s="13"/>
      <c r="F58" s="13"/>
      <c r="G58" s="13"/>
      <c r="H58" s="14"/>
    </row>
    <row r="59" spans="3:8">
      <c r="C59" s="12"/>
      <c r="D59" s="12"/>
      <c r="E59" s="13"/>
      <c r="F59" s="13"/>
      <c r="G59" s="13"/>
      <c r="H59" s="14"/>
    </row>
    <row r="60" spans="3:8">
      <c r="C60" s="12"/>
      <c r="D60" s="12"/>
      <c r="E60" s="13"/>
      <c r="F60" s="13"/>
      <c r="G60" s="13"/>
      <c r="H60" s="14"/>
    </row>
    <row r="61" spans="3:8">
      <c r="C61" s="12"/>
      <c r="D61" s="12"/>
      <c r="E61" s="13"/>
      <c r="F61" s="13"/>
      <c r="G61" s="13"/>
      <c r="H61" s="14"/>
    </row>
    <row r="62" spans="3:8">
      <c r="C62" s="12"/>
      <c r="D62" s="12"/>
      <c r="E62" s="13"/>
      <c r="F62" s="13"/>
      <c r="G62" s="13"/>
      <c r="H62" s="14"/>
    </row>
    <row r="63" spans="3:8">
      <c r="C63" s="12"/>
      <c r="D63" s="12"/>
      <c r="E63" s="13"/>
      <c r="F63" s="13"/>
      <c r="G63" s="13"/>
      <c r="H63" s="14"/>
    </row>
    <row r="64" spans="3:8">
      <c r="C64" s="12"/>
      <c r="D64" s="12"/>
      <c r="E64" s="13"/>
      <c r="F64" s="13"/>
      <c r="G64" s="13"/>
      <c r="H64" s="14"/>
    </row>
    <row r="65" spans="3:8">
      <c r="C65" s="12"/>
      <c r="D65" s="12"/>
      <c r="E65" s="13"/>
      <c r="F65" s="13"/>
      <c r="G65" s="13"/>
      <c r="H65" s="14"/>
    </row>
    <row r="66" spans="3:8">
      <c r="C66" s="12"/>
      <c r="D66" s="12"/>
      <c r="E66" s="13"/>
      <c r="F66" s="13"/>
      <c r="G66" s="13"/>
      <c r="H66" s="14"/>
    </row>
    <row r="67" spans="3:8">
      <c r="C67" s="12"/>
      <c r="D67" s="12"/>
      <c r="E67" s="13"/>
      <c r="F67" s="13"/>
      <c r="G67" s="13"/>
      <c r="H67" s="14"/>
    </row>
    <row r="68" spans="3:8">
      <c r="C68" s="12"/>
      <c r="D68" s="12"/>
      <c r="E68" s="13"/>
      <c r="F68" s="13"/>
      <c r="G68" s="13"/>
      <c r="H68" s="14"/>
    </row>
    <row r="69" spans="3:8">
      <c r="C69" s="12"/>
      <c r="D69" s="12"/>
      <c r="E69" s="13"/>
      <c r="F69" s="13"/>
      <c r="G69" s="13"/>
      <c r="H69" s="14"/>
    </row>
    <row r="70" spans="3:8">
      <c r="C70" s="12"/>
      <c r="D70" s="12"/>
      <c r="E70" s="13"/>
      <c r="F70" s="13"/>
      <c r="G70" s="13"/>
      <c r="H70" s="14"/>
    </row>
    <row r="71" spans="3:8">
      <c r="C71" s="12"/>
      <c r="D71" s="12"/>
      <c r="E71" s="13"/>
      <c r="F71" s="13"/>
      <c r="G71" s="13"/>
      <c r="H71" s="14"/>
    </row>
    <row r="72" spans="3:8">
      <c r="C72" s="12"/>
      <c r="D72" s="12"/>
      <c r="E72" s="13"/>
      <c r="F72" s="13"/>
      <c r="G72" s="13"/>
      <c r="H72" s="14"/>
    </row>
    <row r="73" spans="3:8">
      <c r="C73" s="12"/>
      <c r="D73" s="12"/>
      <c r="E73" s="13"/>
      <c r="F73" s="13"/>
      <c r="G73" s="13"/>
      <c r="H73" s="14"/>
    </row>
    <row r="74" spans="3:8">
      <c r="C74" s="12"/>
      <c r="D74" s="12"/>
      <c r="E74" s="13"/>
      <c r="F74" s="13"/>
      <c r="G74" s="13"/>
      <c r="H74" s="14"/>
    </row>
    <row r="75" spans="3:8">
      <c r="C75" s="12"/>
      <c r="D75" s="12"/>
      <c r="E75" s="13"/>
      <c r="F75" s="13"/>
      <c r="G75" s="13"/>
      <c r="H75" s="14"/>
    </row>
    <row r="76" spans="3:8">
      <c r="C76" s="12"/>
      <c r="D76" s="12"/>
      <c r="E76" s="13"/>
      <c r="F76" s="13"/>
      <c r="G76" s="13"/>
      <c r="H76" s="14"/>
    </row>
    <row r="77" spans="3:8">
      <c r="C77" s="12"/>
      <c r="D77" s="12"/>
      <c r="E77" s="13"/>
      <c r="F77" s="13"/>
      <c r="G77" s="13"/>
      <c r="H77" s="14"/>
    </row>
    <row r="78" spans="3:8">
      <c r="C78" s="12"/>
      <c r="D78" s="12"/>
      <c r="E78" s="13"/>
      <c r="F78" s="13"/>
      <c r="G78" s="13"/>
      <c r="H78" s="14"/>
    </row>
    <row r="79" spans="3:8">
      <c r="C79" s="12"/>
      <c r="D79" s="12"/>
      <c r="E79" s="13"/>
      <c r="F79" s="13"/>
      <c r="G79" s="13"/>
      <c r="H79" s="14"/>
    </row>
    <row r="80" spans="3:8">
      <c r="C80" s="12"/>
      <c r="D80" s="12"/>
      <c r="E80" s="13"/>
      <c r="F80" s="13"/>
      <c r="G80" s="13"/>
      <c r="H80" s="14"/>
    </row>
    <row r="81" spans="3:8">
      <c r="C81" s="12"/>
      <c r="D81" s="12"/>
      <c r="E81" s="13"/>
      <c r="F81" s="13"/>
      <c r="G81" s="13"/>
      <c r="H81" s="14"/>
    </row>
    <row r="82" spans="3:8">
      <c r="C82" s="12"/>
      <c r="D82" s="12"/>
      <c r="E82" s="13"/>
      <c r="F82" s="13"/>
      <c r="G82" s="13"/>
      <c r="H82" s="14"/>
    </row>
    <row r="83" spans="3:8">
      <c r="C83" s="12"/>
      <c r="D83" s="12"/>
      <c r="E83" s="13"/>
      <c r="F83" s="13"/>
      <c r="G83" s="13"/>
      <c r="H83" s="14"/>
    </row>
    <row r="84" spans="3:8">
      <c r="C84" s="12"/>
      <c r="D84" s="12"/>
      <c r="E84" s="13"/>
      <c r="F84" s="13"/>
      <c r="G84" s="13"/>
      <c r="H84" s="14"/>
    </row>
    <row r="85" spans="3:8">
      <c r="C85" s="12"/>
      <c r="D85" s="12"/>
      <c r="E85" s="13"/>
      <c r="F85" s="13"/>
      <c r="G85" s="13"/>
      <c r="H85" s="14"/>
    </row>
    <row r="86" spans="3:8">
      <c r="C86" s="12"/>
      <c r="D86" s="12"/>
      <c r="E86" s="13"/>
      <c r="F86" s="13"/>
      <c r="G86" s="13"/>
      <c r="H86" s="14"/>
    </row>
    <row r="87" spans="3:8">
      <c r="C87" s="12"/>
      <c r="D87" s="12"/>
      <c r="E87" s="13"/>
      <c r="F87" s="13"/>
      <c r="G87" s="13"/>
      <c r="H87" s="14"/>
    </row>
    <row r="88" spans="3:8">
      <c r="C88" s="12"/>
      <c r="D88" s="12"/>
      <c r="E88" s="13"/>
      <c r="F88" s="13"/>
      <c r="G88" s="13"/>
      <c r="H88" s="14"/>
    </row>
    <row r="89" spans="3:8">
      <c r="C89" s="12"/>
      <c r="D89" s="12"/>
      <c r="E89" s="13"/>
      <c r="F89" s="13"/>
      <c r="G89" s="13"/>
      <c r="H89" s="14"/>
    </row>
    <row r="90" spans="3:8">
      <c r="C90" s="12"/>
      <c r="D90" s="12"/>
      <c r="E90" s="13"/>
      <c r="F90" s="13"/>
      <c r="G90" s="13"/>
      <c r="H90" s="14"/>
    </row>
    <row r="91" spans="3:8">
      <c r="C91" s="12"/>
      <c r="D91" s="12"/>
      <c r="E91" s="13"/>
      <c r="F91" s="13"/>
      <c r="G91" s="13"/>
      <c r="H91" s="14"/>
    </row>
    <row r="92" spans="3:8">
      <c r="C92" s="12"/>
      <c r="D92" s="12"/>
      <c r="E92" s="13"/>
      <c r="F92" s="13"/>
      <c r="G92" s="13"/>
      <c r="H92" s="14"/>
    </row>
    <row r="93" spans="3:8">
      <c r="C93" s="12"/>
      <c r="D93" s="12"/>
      <c r="E93" s="13"/>
      <c r="F93" s="13"/>
      <c r="G93" s="13"/>
      <c r="H93" s="14"/>
    </row>
    <row r="94" spans="3:8">
      <c r="C94" s="12"/>
      <c r="D94" s="12"/>
      <c r="E94" s="13"/>
      <c r="F94" s="13"/>
      <c r="G94" s="13"/>
      <c r="H94" s="14"/>
    </row>
    <row r="95" spans="3:8">
      <c r="C95" s="12"/>
      <c r="D95" s="12"/>
      <c r="E95" s="13"/>
      <c r="F95" s="13"/>
      <c r="G95" s="13"/>
      <c r="H95" s="14"/>
    </row>
    <row r="96" spans="3:8">
      <c r="C96" s="12"/>
      <c r="D96" s="12"/>
      <c r="E96" s="13"/>
      <c r="F96" s="13"/>
      <c r="G96" s="13"/>
      <c r="H96" s="14"/>
    </row>
    <row r="97" spans="3:8">
      <c r="C97" s="12"/>
      <c r="D97" s="12"/>
      <c r="E97" s="13"/>
      <c r="F97" s="13"/>
      <c r="G97" s="13"/>
      <c r="H97" s="14"/>
    </row>
    <row r="98" spans="3:8">
      <c r="C98" s="12"/>
      <c r="D98" s="12"/>
      <c r="E98" s="13"/>
      <c r="F98" s="13"/>
      <c r="G98" s="13"/>
      <c r="H98" s="14"/>
    </row>
    <row r="99" spans="3:8">
      <c r="C99" s="12"/>
      <c r="D99" s="12"/>
      <c r="E99" s="13"/>
      <c r="F99" s="13"/>
      <c r="G99" s="13"/>
      <c r="H99" s="14"/>
    </row>
    <row r="100" spans="3:8">
      <c r="C100" s="12"/>
      <c r="D100" s="12"/>
      <c r="E100" s="13"/>
      <c r="F100" s="13"/>
      <c r="G100" s="13"/>
      <c r="H100" s="14"/>
    </row>
    <row r="101" spans="3:8">
      <c r="C101" s="12"/>
      <c r="D101" s="12"/>
      <c r="E101" s="13"/>
      <c r="F101" s="13"/>
      <c r="G101" s="13"/>
      <c r="H101" s="14"/>
    </row>
    <row r="102" spans="3:8">
      <c r="C102" s="12"/>
      <c r="D102" s="12"/>
      <c r="E102" s="13"/>
      <c r="F102" s="13"/>
      <c r="G102" s="13"/>
      <c r="H102" s="14"/>
    </row>
    <row r="103" spans="3:8">
      <c r="C103" s="12"/>
      <c r="D103" s="12"/>
      <c r="E103" s="13"/>
      <c r="F103" s="13"/>
      <c r="G103" s="13"/>
      <c r="H103" s="14"/>
    </row>
    <row r="104" spans="3:8">
      <c r="C104" s="12"/>
      <c r="D104" s="12"/>
      <c r="E104" s="13"/>
      <c r="F104" s="13"/>
      <c r="G104" s="13"/>
      <c r="H104" s="14"/>
    </row>
    <row r="105" spans="3:8">
      <c r="C105" s="12"/>
      <c r="D105" s="12"/>
      <c r="E105" s="13"/>
      <c r="F105" s="13"/>
      <c r="G105" s="13"/>
      <c r="H105" s="14"/>
    </row>
    <row r="106" spans="3:8">
      <c r="C106" s="12"/>
      <c r="D106" s="12"/>
      <c r="E106" s="13"/>
      <c r="F106" s="13"/>
      <c r="G106" s="13"/>
      <c r="H106" s="14"/>
    </row>
    <row r="107" spans="3:8">
      <c r="C107" s="12"/>
      <c r="D107" s="12"/>
      <c r="E107" s="13"/>
      <c r="F107" s="13"/>
      <c r="G107" s="13"/>
      <c r="H107" s="14"/>
    </row>
    <row r="108" spans="3:8">
      <c r="C108" s="12"/>
      <c r="D108" s="12"/>
      <c r="E108" s="13"/>
      <c r="F108" s="13"/>
      <c r="G108" s="13"/>
      <c r="H108" s="14"/>
    </row>
    <row r="109" spans="3:8">
      <c r="C109" s="12"/>
      <c r="D109" s="12"/>
      <c r="E109" s="13"/>
      <c r="F109" s="13"/>
      <c r="G109" s="13"/>
      <c r="H109" s="14"/>
    </row>
    <row r="110" spans="3:8">
      <c r="C110" s="12"/>
      <c r="D110" s="12"/>
      <c r="E110" s="13"/>
      <c r="F110" s="13"/>
      <c r="G110" s="13"/>
      <c r="H110" s="14"/>
    </row>
    <row r="111" spans="3:8">
      <c r="C111" s="12"/>
      <c r="D111" s="12"/>
      <c r="E111" s="13"/>
      <c r="F111" s="13"/>
      <c r="G111" s="13"/>
      <c r="H111" s="14"/>
    </row>
    <row r="112" spans="3:8">
      <c r="C112" s="12"/>
      <c r="D112" s="12"/>
      <c r="E112" s="13"/>
      <c r="F112" s="13"/>
      <c r="G112" s="13"/>
      <c r="H112" s="14"/>
    </row>
    <row r="113" spans="3:8">
      <c r="C113" s="12"/>
      <c r="D113" s="12"/>
      <c r="E113" s="13"/>
      <c r="F113" s="13"/>
      <c r="G113" s="13"/>
      <c r="H113" s="14"/>
    </row>
    <row r="114" spans="3:8">
      <c r="C114" s="12"/>
      <c r="D114" s="12"/>
      <c r="E114" s="13"/>
      <c r="F114" s="13"/>
      <c r="G114" s="13"/>
      <c r="H114" s="14"/>
    </row>
    <row r="115" spans="3:8">
      <c r="C115" s="12"/>
      <c r="D115" s="12"/>
      <c r="E115" s="13"/>
      <c r="F115" s="13"/>
      <c r="G115" s="13"/>
      <c r="H115" s="14"/>
    </row>
    <row r="116" spans="3:8">
      <c r="C116" s="12"/>
      <c r="D116" s="12"/>
      <c r="E116" s="13"/>
      <c r="F116" s="13"/>
      <c r="G116" s="13"/>
      <c r="H116" s="14"/>
    </row>
    <row r="117" spans="3:8">
      <c r="C117" s="12"/>
      <c r="D117" s="12"/>
      <c r="E117" s="13"/>
      <c r="F117" s="13"/>
      <c r="G117" s="13"/>
      <c r="H117" s="14"/>
    </row>
    <row r="118" spans="3:8">
      <c r="C118" s="12"/>
      <c r="D118" s="12"/>
      <c r="E118" s="13"/>
      <c r="F118" s="13"/>
      <c r="G118" s="13"/>
      <c r="H118" s="14"/>
    </row>
    <row r="119" spans="3:8">
      <c r="C119" s="12"/>
      <c r="D119" s="12"/>
      <c r="E119" s="13"/>
      <c r="F119" s="13"/>
      <c r="G119" s="13"/>
      <c r="H119" s="14"/>
    </row>
    <row r="120" spans="3:8">
      <c r="C120" s="12"/>
      <c r="D120" s="12"/>
      <c r="E120" s="13"/>
      <c r="F120" s="13"/>
      <c r="G120" s="13"/>
      <c r="H120" s="14"/>
    </row>
    <row r="121" spans="3:8">
      <c r="C121" s="12"/>
      <c r="D121" s="12"/>
      <c r="E121" s="13"/>
      <c r="F121" s="13"/>
      <c r="G121" s="13"/>
      <c r="H121" s="14"/>
    </row>
    <row r="122" spans="3:8">
      <c r="C122" s="12"/>
      <c r="D122" s="12"/>
      <c r="E122" s="13"/>
      <c r="F122" s="13"/>
      <c r="G122" s="13"/>
      <c r="H122" s="14"/>
    </row>
    <row r="123" spans="3:8">
      <c r="C123" s="12"/>
      <c r="D123" s="12"/>
      <c r="E123" s="13"/>
      <c r="F123" s="13"/>
      <c r="G123" s="13"/>
      <c r="H123" s="14"/>
    </row>
    <row r="124" spans="3:8">
      <c r="C124" s="12"/>
      <c r="D124" s="12"/>
      <c r="E124" s="13"/>
      <c r="F124" s="13"/>
      <c r="G124" s="13"/>
      <c r="H124" s="14"/>
    </row>
    <row r="125" spans="3:8">
      <c r="C125" s="12"/>
      <c r="D125" s="12"/>
      <c r="E125" s="13"/>
      <c r="F125" s="13"/>
      <c r="G125" s="13"/>
      <c r="H125" s="14"/>
    </row>
    <row r="126" spans="3:8">
      <c r="C126" s="12"/>
      <c r="D126" s="12"/>
      <c r="E126" s="13"/>
      <c r="F126" s="13"/>
      <c r="G126" s="13"/>
      <c r="H126" s="14"/>
    </row>
    <row r="127" spans="3:8">
      <c r="C127" s="12"/>
      <c r="D127" s="12"/>
      <c r="E127" s="13"/>
      <c r="F127" s="13"/>
      <c r="G127" s="13"/>
      <c r="H127" s="14"/>
    </row>
    <row r="128" spans="3:8">
      <c r="C128" s="12"/>
      <c r="D128" s="12"/>
      <c r="E128" s="13"/>
      <c r="F128" s="13"/>
      <c r="G128" s="13"/>
      <c r="H128" s="14"/>
    </row>
    <row r="129" spans="3:8">
      <c r="C129" s="12"/>
      <c r="D129" s="12"/>
      <c r="E129" s="13"/>
      <c r="F129" s="13"/>
      <c r="G129" s="13"/>
      <c r="H129" s="14"/>
    </row>
    <row r="130" spans="3:8">
      <c r="C130" s="12"/>
      <c r="D130" s="12"/>
      <c r="E130" s="13"/>
      <c r="F130" s="13"/>
      <c r="G130" s="13"/>
      <c r="H130" s="14"/>
    </row>
    <row r="131" spans="3:8">
      <c r="C131" s="12"/>
      <c r="D131" s="12"/>
      <c r="E131" s="13"/>
      <c r="F131" s="13"/>
      <c r="G131" s="13"/>
      <c r="H131" s="14"/>
    </row>
    <row r="132" spans="3:8">
      <c r="C132" s="12"/>
      <c r="D132" s="12"/>
      <c r="E132" s="13"/>
      <c r="F132" s="13"/>
      <c r="G132" s="13"/>
      <c r="H132" s="14"/>
    </row>
    <row r="133" spans="3:8">
      <c r="C133" s="12"/>
      <c r="D133" s="12"/>
      <c r="E133" s="13"/>
      <c r="F133" s="13"/>
      <c r="G133" s="13"/>
      <c r="H133" s="14"/>
    </row>
    <row r="134" spans="3:8">
      <c r="C134" s="12"/>
      <c r="D134" s="12"/>
      <c r="E134" s="13"/>
      <c r="F134" s="13"/>
      <c r="G134" s="13"/>
      <c r="H134" s="14"/>
    </row>
    <row r="135" spans="3:8">
      <c r="C135" s="12"/>
      <c r="D135" s="12"/>
      <c r="E135" s="13"/>
      <c r="F135" s="13"/>
      <c r="G135" s="13"/>
      <c r="H135" s="14"/>
    </row>
    <row r="136" spans="3:8">
      <c r="C136" s="12"/>
      <c r="D136" s="12"/>
      <c r="E136" s="13"/>
      <c r="F136" s="13"/>
      <c r="G136" s="13"/>
      <c r="H136" s="14"/>
    </row>
    <row r="137" spans="3:8">
      <c r="C137" s="12"/>
      <c r="D137" s="12"/>
      <c r="E137" s="13"/>
      <c r="F137" s="13"/>
      <c r="G137" s="13"/>
      <c r="H137" s="14"/>
    </row>
    <row r="138" spans="3:8">
      <c r="C138" s="12"/>
      <c r="D138" s="12"/>
      <c r="E138" s="13"/>
      <c r="F138" s="13"/>
      <c r="G138" s="13"/>
      <c r="H138" s="14"/>
    </row>
    <row r="139" spans="3:8">
      <c r="C139" s="12"/>
      <c r="D139" s="12"/>
      <c r="E139" s="13"/>
      <c r="F139" s="13"/>
      <c r="G139" s="13"/>
      <c r="H139" s="14"/>
    </row>
    <row r="140" spans="3:8">
      <c r="C140" s="12"/>
      <c r="D140" s="12"/>
      <c r="E140" s="13"/>
      <c r="F140" s="13"/>
      <c r="G140" s="13"/>
      <c r="H140" s="14"/>
    </row>
    <row r="141" spans="3:8">
      <c r="C141" s="12"/>
      <c r="D141" s="12"/>
      <c r="E141" s="13"/>
      <c r="F141" s="13"/>
      <c r="G141" s="13"/>
      <c r="H141" s="14"/>
    </row>
    <row r="142" spans="3:8">
      <c r="C142" s="12"/>
      <c r="D142" s="12"/>
      <c r="E142" s="13"/>
      <c r="F142" s="13"/>
      <c r="G142" s="13"/>
      <c r="H142" s="14"/>
    </row>
    <row r="143" spans="3:8">
      <c r="C143" s="12"/>
      <c r="D143" s="12"/>
      <c r="E143" s="13"/>
      <c r="F143" s="13"/>
      <c r="G143" s="13"/>
      <c r="H143" s="14"/>
    </row>
    <row r="144" spans="3:8">
      <c r="C144" s="12"/>
      <c r="D144" s="12"/>
      <c r="E144" s="13"/>
      <c r="F144" s="13"/>
      <c r="G144" s="13"/>
      <c r="H144" s="14"/>
    </row>
    <row r="145" spans="3:8">
      <c r="C145" s="12"/>
      <c r="D145" s="12"/>
      <c r="E145" s="13"/>
      <c r="F145" s="13"/>
      <c r="G145" s="13"/>
      <c r="H145" s="14"/>
    </row>
    <row r="146" spans="3:8">
      <c r="C146" s="12"/>
      <c r="D146" s="12"/>
      <c r="E146" s="13"/>
      <c r="F146" s="13"/>
      <c r="G146" s="13"/>
      <c r="H146" s="14"/>
    </row>
    <row r="147" spans="3:8">
      <c r="C147" s="12"/>
      <c r="D147" s="12"/>
      <c r="E147" s="13"/>
      <c r="F147" s="13"/>
      <c r="G147" s="13"/>
      <c r="H147" s="14"/>
    </row>
    <row r="148" spans="3:8">
      <c r="C148" s="12"/>
      <c r="D148" s="12"/>
      <c r="E148" s="13"/>
      <c r="F148" s="13"/>
      <c r="G148" s="13"/>
      <c r="H148" s="14"/>
    </row>
    <row r="149" spans="3:8">
      <c r="C149" s="12"/>
      <c r="D149" s="12"/>
      <c r="E149" s="13"/>
      <c r="F149" s="13"/>
      <c r="G149" s="13"/>
      <c r="H149" s="14"/>
    </row>
    <row r="150" spans="3:8">
      <c r="C150" s="12"/>
      <c r="D150" s="12"/>
      <c r="E150" s="13"/>
      <c r="F150" s="13"/>
      <c r="G150" s="13"/>
      <c r="H150" s="14"/>
    </row>
  </sheetData>
  <mergeCells count="9">
    <mergeCell ref="C26:Q26"/>
    <mergeCell ref="A3:Q3"/>
    <mergeCell ref="A1:Q1"/>
    <mergeCell ref="A24:G24"/>
    <mergeCell ref="H6:L6"/>
    <mergeCell ref="M6:Q6"/>
    <mergeCell ref="A6:A7"/>
    <mergeCell ref="C8:G8"/>
    <mergeCell ref="B6:G6"/>
  </mergeCells>
  <phoneticPr fontId="7" type="noConversion"/>
  <pageMargins left="1" right="0.8" top="0.78700000000000003" bottom="0.59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dem43</vt:lpstr>
      <vt:lpstr>summaryp</vt:lpstr>
      <vt:lpstr>summarynp</vt:lpstr>
      <vt:lpstr>'dem43'!compen</vt:lpstr>
      <vt:lpstr>'dem43'!edu</vt:lpstr>
      <vt:lpstr>'dem43'!election</vt:lpstr>
      <vt:lpstr>'dem43'!ordp</vt:lpstr>
      <vt:lpstr>'dem43'!Print_Area</vt:lpstr>
      <vt:lpstr>summarynp!Print_Area</vt:lpstr>
      <vt:lpstr>summaryp!Print_Area</vt:lpstr>
      <vt:lpstr>'dem43'!Print_Titles</vt:lpstr>
      <vt:lpstr>summaryp!Print_Titles</vt:lpstr>
      <vt:lpstr>'dem43'!Voted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2016-03-15T12:19:27Z</cp:lastPrinted>
  <dcterms:created xsi:type="dcterms:W3CDTF">2004-06-02T16:25:44Z</dcterms:created>
  <dcterms:modified xsi:type="dcterms:W3CDTF">2016-03-28T07:45:47Z</dcterms:modified>
</cp:coreProperties>
</file>