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30" sheetId="4" r:id="rId1"/>
  </sheets>
  <definedNames>
    <definedName name="__123Graph_D" hidden="1">#REF!</definedName>
    <definedName name="_xlnm._FilterDatabase" localSheetId="0" hidden="1">'dem30'!$A$21:$G$349</definedName>
    <definedName name="fire" localSheetId="0">'dem30'!$D$340:$G$340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'dem30'!#REF!</definedName>
    <definedName name="oas" localSheetId="0">'dem30'!$D$306:$G$306</definedName>
    <definedName name="oasrec" localSheetId="0">'dem30'!#REF!</definedName>
    <definedName name="Police" localSheetId="0">'dem30'!$D$261:$G$261</definedName>
    <definedName name="policecap" localSheetId="0">'dem30'!$D$331:$G$331</definedName>
    <definedName name="policerec" localSheetId="0">'dem30'!#REF!</definedName>
    <definedName name="Polrec" localSheetId="0">'dem30'!#REF!</definedName>
    <definedName name="_xlnm.Print_Area" localSheetId="0">'dem30'!$A$1:$G$345</definedName>
    <definedName name="_xlnm.Print_Titles" localSheetId="0">'dem30'!$18:$21</definedName>
    <definedName name="pw" localSheetId="0">'dem30'!$D$273:$G$273</definedName>
    <definedName name="revise" localSheetId="0">'dem30'!$D$358:$F$358</definedName>
    <definedName name="summary" localSheetId="0">'dem30'!$D$349:$F$349</definedName>
    <definedName name="voted" localSheetId="0">'dem30'!$D$15:$F$15</definedName>
    <definedName name="Z_239EE218_578E_4317_BEED_14D5D7089E27_.wvu.FilterData" localSheetId="0" hidden="1">'dem30'!$A$1:$G$348</definedName>
    <definedName name="Z_239EE218_578E_4317_BEED_14D5D7089E27_.wvu.PrintArea" localSheetId="0" hidden="1">'dem30'!$A$1:$G$343</definedName>
    <definedName name="Z_239EE218_578E_4317_BEED_14D5D7089E27_.wvu.PrintTitles" localSheetId="0" hidden="1">'dem30'!$18:$21</definedName>
    <definedName name="Z_302A3EA3_AE96_11D5_A646_0050BA3D7AFD_.wvu.FilterData" localSheetId="0" hidden="1">'dem30'!$A$1:$G$348</definedName>
    <definedName name="Z_302A3EA3_AE96_11D5_A646_0050BA3D7AFD_.wvu.PrintArea" localSheetId="0" hidden="1">'dem30'!$A$1:$G$343</definedName>
    <definedName name="Z_302A3EA3_AE96_11D5_A646_0050BA3D7AFD_.wvu.PrintTitles" localSheetId="0" hidden="1">'dem30'!$18:$21</definedName>
    <definedName name="Z_36DBA021_0ECB_11D4_8064_004005726899_.wvu.FilterData" localSheetId="0" hidden="1">'dem30'!$C$22:$C$275</definedName>
    <definedName name="Z_36DBA021_0ECB_11D4_8064_004005726899_.wvu.PrintArea" localSheetId="0" hidden="1">'dem30'!$A$1:$G$342</definedName>
    <definedName name="Z_36DBA021_0ECB_11D4_8064_004005726899_.wvu.PrintTitles" localSheetId="0" hidden="1">'dem30'!$18:$21</definedName>
    <definedName name="Z_93EBE921_AE91_11D5_8685_004005726899_.wvu.FilterData" localSheetId="0" hidden="1">'dem30'!$C$22:$C$275</definedName>
    <definedName name="Z_93EBE921_AE91_11D5_8685_004005726899_.wvu.PrintArea" localSheetId="0" hidden="1">'dem30'!$A$1:$G$342</definedName>
    <definedName name="Z_93EBE921_AE91_11D5_8685_004005726899_.wvu.PrintTitles" localSheetId="0" hidden="1">'dem30'!$18:$21</definedName>
    <definedName name="Z_94DA79C1_0FDE_11D5_9579_000021DAEEA2_.wvu.FilterData" localSheetId="0" hidden="1">'dem30'!$C$22:$C$275</definedName>
    <definedName name="Z_94DA79C1_0FDE_11D5_9579_000021DAEEA2_.wvu.PrintArea" localSheetId="0" hidden="1">'dem30'!$A$1:$G$342</definedName>
    <definedName name="Z_94DA79C1_0FDE_11D5_9579_000021DAEEA2_.wvu.PrintTitles" localSheetId="0" hidden="1">'dem30'!$18:$21</definedName>
    <definedName name="Z_B4CB096D_161F_11D5_8064_004005726899_.wvu.FilterData" localSheetId="0" hidden="1">'dem30'!$C$22:$C$275</definedName>
    <definedName name="Z_B4CB0970_161F_11D5_8064_004005726899_.wvu.FilterData" localSheetId="0" hidden="1">'dem30'!$C$22:$C$275</definedName>
    <definedName name="Z_B4CB0981_161F_11D5_8064_004005726899_.wvu.FilterData" localSheetId="0" hidden="1">'dem30'!$C$22:$C$275</definedName>
    <definedName name="Z_B4CB099B_161F_11D5_8064_004005726899_.wvu.FilterData" localSheetId="0" hidden="1">'dem30'!$C$22:$C$275</definedName>
    <definedName name="Z_C868F8C3_16D7_11D5_A68D_81D6213F5331_.wvu.FilterData" localSheetId="0" hidden="1">'dem30'!$C$22:$C$275</definedName>
    <definedName name="Z_C868F8C3_16D7_11D5_A68D_81D6213F5331_.wvu.PrintArea" localSheetId="0" hidden="1">'dem30'!$A$1:$G$342</definedName>
    <definedName name="Z_C868F8C3_16D7_11D5_A68D_81D6213F5331_.wvu.PrintTitles" localSheetId="0" hidden="1">'dem30'!$18:$21</definedName>
    <definedName name="Z_E5DF37BD_125C_11D5_8DC4_D0F5D88B3549_.wvu.FilterData" localSheetId="0" hidden="1">'dem30'!$C$22:$C$275</definedName>
    <definedName name="Z_E5DF37BD_125C_11D5_8DC4_D0F5D88B3549_.wvu.PrintArea" localSheetId="0" hidden="1">'dem30'!$A$1:$G$342</definedName>
    <definedName name="Z_E5DF37BD_125C_11D5_8DC4_D0F5D88B3549_.wvu.PrintTitles" localSheetId="0" hidden="1">'dem30'!$18:$21</definedName>
    <definedName name="Z_F8ADACC1_164E_11D6_B603_000021DAEEA2_.wvu.FilterData" localSheetId="0" hidden="1">'dem30'!$C$22:$C$275</definedName>
    <definedName name="Z_F8ADACC1_164E_11D6_B603_000021DAEEA2_.wvu.PrintArea" localSheetId="0" hidden="1">'dem30'!$A$1:$G$343</definedName>
    <definedName name="Z_F8ADACC1_164E_11D6_B603_000021DAEEA2_.wvu.PrintTitles" localSheetId="0" hidden="1">'dem30'!$18:$21</definedName>
  </definedNames>
  <calcPr calcId="125725"/>
</workbook>
</file>

<file path=xl/calcChain.xml><?xml version="1.0" encoding="utf-8"?>
<calcChain xmlns="http://schemas.openxmlformats.org/spreadsheetml/2006/main">
  <c r="E270" i="4"/>
  <c r="E271" s="1"/>
  <c r="D270"/>
  <c r="D271" s="1"/>
  <c r="D272" s="1"/>
  <c r="D273" s="1"/>
  <c r="E338"/>
  <c r="F338"/>
  <c r="D338"/>
  <c r="D328"/>
  <c r="E91" l="1"/>
  <c r="F91"/>
  <c r="D91"/>
  <c r="E59"/>
  <c r="F59"/>
  <c r="D59"/>
  <c r="F34"/>
  <c r="F64"/>
  <c r="F301" l="1"/>
  <c r="F300"/>
  <c r="F291"/>
  <c r="F289"/>
  <c r="F268"/>
  <c r="F270" s="1"/>
  <c r="F271" s="1"/>
  <c r="F245"/>
  <c r="F244"/>
  <c r="F217"/>
  <c r="F215"/>
  <c r="F199"/>
  <c r="F198"/>
  <c r="F193"/>
  <c r="F190"/>
  <c r="F189"/>
  <c r="F183"/>
  <c r="F180"/>
  <c r="F173"/>
  <c r="F170"/>
  <c r="F169"/>
  <c r="F163"/>
  <c r="F160"/>
  <c r="F159"/>
  <c r="F151"/>
  <c r="F150"/>
  <c r="F131"/>
  <c r="F126"/>
  <c r="F120"/>
  <c r="F116"/>
  <c r="F111"/>
  <c r="F107"/>
  <c r="F100"/>
  <c r="F99"/>
  <c r="F79"/>
  <c r="F77"/>
  <c r="F70"/>
  <c r="F67"/>
  <c r="F48"/>
  <c r="F47"/>
  <c r="F35"/>
  <c r="F30"/>
  <c r="F29"/>
  <c r="F339" l="1"/>
  <c r="F340" s="1"/>
  <c r="F328"/>
  <c r="F329" s="1"/>
  <c r="F330" s="1"/>
  <c r="F331" s="1"/>
  <c r="F292"/>
  <c r="F293" s="1"/>
  <c r="F246"/>
  <c r="F201"/>
  <c r="F184"/>
  <c r="F174"/>
  <c r="F152"/>
  <c r="F121"/>
  <c r="F112"/>
  <c r="F102"/>
  <c r="F71"/>
  <c r="F39"/>
  <c r="F40" s="1"/>
  <c r="E339"/>
  <c r="E340" s="1"/>
  <c r="D339"/>
  <c r="D340" s="1"/>
  <c r="E328"/>
  <c r="E329" s="1"/>
  <c r="E330" s="1"/>
  <c r="E331" s="1"/>
  <c r="D329"/>
  <c r="D330" s="1"/>
  <c r="D331" s="1"/>
  <c r="F314"/>
  <c r="F316" s="1"/>
  <c r="E314"/>
  <c r="E315" s="1"/>
  <c r="D314"/>
  <c r="D316" s="1"/>
  <c r="F304"/>
  <c r="F305" s="1"/>
  <c r="E304"/>
  <c r="E305" s="1"/>
  <c r="D304"/>
  <c r="D305" s="1"/>
  <c r="E292"/>
  <c r="E293" s="1"/>
  <c r="D292"/>
  <c r="D293" s="1"/>
  <c r="F282"/>
  <c r="F283" s="1"/>
  <c r="E282"/>
  <c r="E283" s="1"/>
  <c r="D282"/>
  <c r="D283" s="1"/>
  <c r="F272"/>
  <c r="F273" s="1"/>
  <c r="E272"/>
  <c r="E273" s="1"/>
  <c r="F259"/>
  <c r="E259"/>
  <c r="D259"/>
  <c r="F255"/>
  <c r="E255"/>
  <c r="D255"/>
  <c r="E246"/>
  <c r="D246"/>
  <c r="F239"/>
  <c r="E239"/>
  <c r="D239"/>
  <c r="F229"/>
  <c r="F230" s="1"/>
  <c r="E229"/>
  <c r="E230" s="1"/>
  <c r="D229"/>
  <c r="D230" s="1"/>
  <c r="F219"/>
  <c r="F220" s="1"/>
  <c r="E219"/>
  <c r="E220" s="1"/>
  <c r="D219"/>
  <c r="D220" s="1"/>
  <c r="F207"/>
  <c r="F208" s="1"/>
  <c r="E207"/>
  <c r="E208" s="1"/>
  <c r="D207"/>
  <c r="D208" s="1"/>
  <c r="E201"/>
  <c r="D201"/>
  <c r="F194"/>
  <c r="E194"/>
  <c r="D194"/>
  <c r="E184"/>
  <c r="D184"/>
  <c r="E174"/>
  <c r="D174"/>
  <c r="F164"/>
  <c r="E164"/>
  <c r="D164"/>
  <c r="E152"/>
  <c r="D152"/>
  <c r="F142"/>
  <c r="E142"/>
  <c r="D142"/>
  <c r="F132"/>
  <c r="E132"/>
  <c r="D132"/>
  <c r="E121"/>
  <c r="D121"/>
  <c r="E112"/>
  <c r="D112"/>
  <c r="E102"/>
  <c r="D102"/>
  <c r="F83"/>
  <c r="F92" s="1"/>
  <c r="E83"/>
  <c r="E92" s="1"/>
  <c r="D83"/>
  <c r="D92" s="1"/>
  <c r="E71"/>
  <c r="D71"/>
  <c r="F50"/>
  <c r="F60" s="1"/>
  <c r="E50"/>
  <c r="E60" s="1"/>
  <c r="D50"/>
  <c r="D60" s="1"/>
  <c r="E39"/>
  <c r="E40" s="1"/>
  <c r="D39"/>
  <c r="D40" s="1"/>
  <c r="E93" l="1"/>
  <c r="D341"/>
  <c r="F341"/>
  <c r="F315"/>
  <c r="F153"/>
  <c r="E306"/>
  <c r="D93"/>
  <c r="E153"/>
  <c r="E260"/>
  <c r="D315"/>
  <c r="E341"/>
  <c r="E133"/>
  <c r="E202"/>
  <c r="F260"/>
  <c r="F202"/>
  <c r="F133"/>
  <c r="F93"/>
  <c r="D260"/>
  <c r="D202"/>
  <c r="D153"/>
  <c r="D133"/>
  <c r="D306"/>
  <c r="F306"/>
  <c r="E316"/>
  <c r="E261" l="1"/>
  <c r="E317" s="1"/>
  <c r="E342" s="1"/>
  <c r="F261"/>
  <c r="F317" s="1"/>
  <c r="F342" s="1"/>
  <c r="D261"/>
  <c r="D317" s="1"/>
  <c r="D342" s="1"/>
  <c r="E15" l="1"/>
  <c r="D15" l="1"/>
  <c r="F15" l="1"/>
</calcChain>
</file>

<file path=xl/comments1.xml><?xml version="1.0" encoding="utf-8"?>
<comments xmlns="http://schemas.openxmlformats.org/spreadsheetml/2006/main">
  <authors>
    <author>aruni</author>
  </authors>
  <commentList>
    <comment ref="C196" authorId="0">
      <text>
        <r>
          <rPr>
            <b/>
            <sz val="8"/>
            <color indexed="81"/>
            <rFont val="Tahoma"/>
            <family val="2"/>
          </rPr>
          <t>aruni:</t>
        </r>
        <r>
          <rPr>
            <sz val="8"/>
            <color indexed="81"/>
            <rFont val="Tahoma"/>
            <family val="2"/>
          </rPr>
          <t xml:space="preserve">
Law and Order
Instead of DIGP Range Office to only Range Office
</t>
        </r>
      </text>
    </comment>
    <comment ref="C201" authorId="0">
      <text>
        <r>
          <rPr>
            <b/>
            <sz val="8"/>
            <color indexed="81"/>
            <rFont val="Tahoma"/>
            <family val="2"/>
          </rPr>
          <t>aruni:</t>
        </r>
        <r>
          <rPr>
            <sz val="8"/>
            <color indexed="81"/>
            <rFont val="Tahoma"/>
            <family val="2"/>
          </rPr>
          <t xml:space="preserve">
Law and Order
Instead of DIGP Range Office to only Range Office
</t>
        </r>
      </text>
    </comment>
  </commentList>
</comments>
</file>

<file path=xl/sharedStrings.xml><?xml version="1.0" encoding="utf-8"?>
<sst xmlns="http://schemas.openxmlformats.org/spreadsheetml/2006/main" count="555" uniqueCount="252">
  <si>
    <t>Police</t>
  </si>
  <si>
    <t>Public Works</t>
  </si>
  <si>
    <t>Other Administrative Services</t>
  </si>
  <si>
    <t>Capital Outlay on Police</t>
  </si>
  <si>
    <t>Revenue</t>
  </si>
  <si>
    <t>Total</t>
  </si>
  <si>
    <t>Voted</t>
  </si>
  <si>
    <t>Major /Sub-Major/Minor/Sub/Detailed Heads</t>
  </si>
  <si>
    <t>REVENUE SECTION</t>
  </si>
  <si>
    <t>M.H.</t>
  </si>
  <si>
    <t>Direction &amp; Administration</t>
  </si>
  <si>
    <t>60.00.01</t>
  </si>
  <si>
    <t>Salaries</t>
  </si>
  <si>
    <t>60.00.11</t>
  </si>
  <si>
    <t>Travel Expenses</t>
  </si>
  <si>
    <t>60.00.13</t>
  </si>
  <si>
    <t>Office Expenses</t>
  </si>
  <si>
    <t>60.00.22</t>
  </si>
  <si>
    <t>Arms &amp; Ammunitions</t>
  </si>
  <si>
    <t>60.00.25</t>
  </si>
  <si>
    <t>Clothing &amp; Tentage</t>
  </si>
  <si>
    <t>Minor Works</t>
  </si>
  <si>
    <t>60.00.41</t>
  </si>
  <si>
    <t>Secret Service Expenditure</t>
  </si>
  <si>
    <t>60.00.50</t>
  </si>
  <si>
    <t>Other Charges</t>
  </si>
  <si>
    <t>60.00.51</t>
  </si>
  <si>
    <t>Motor Vehicles</t>
  </si>
  <si>
    <t>60.00.05</t>
  </si>
  <si>
    <t>Rewards</t>
  </si>
  <si>
    <t>Police Training Centre</t>
  </si>
  <si>
    <t>61.00.01</t>
  </si>
  <si>
    <t>61.00.11</t>
  </si>
  <si>
    <t>61.00.13</t>
  </si>
  <si>
    <t>61.00.51</t>
  </si>
  <si>
    <t>61.00.52</t>
  </si>
  <si>
    <t>Machinery and  Equipments</t>
  </si>
  <si>
    <t>Crime Investigation &amp; Vigilance</t>
  </si>
  <si>
    <t>Intelligence Branch</t>
  </si>
  <si>
    <t>62.00.01</t>
  </si>
  <si>
    <t>62.00.11</t>
  </si>
  <si>
    <t>62.00.13</t>
  </si>
  <si>
    <t>62.00.14</t>
  </si>
  <si>
    <t>Rent, Rates &amp; Taxes</t>
  </si>
  <si>
    <t>62.00.41</t>
  </si>
  <si>
    <t>62.00.51</t>
  </si>
  <si>
    <t>Crime Investigation Branch</t>
  </si>
  <si>
    <t>63.00.01</t>
  </si>
  <si>
    <t>63.00.11</t>
  </si>
  <si>
    <t>63.00.13</t>
  </si>
  <si>
    <t>63.00.41</t>
  </si>
  <si>
    <t>63.00.51</t>
  </si>
  <si>
    <t>Special Police</t>
  </si>
  <si>
    <t>Sikkim Armed Police</t>
  </si>
  <si>
    <t>64.00.01</t>
  </si>
  <si>
    <t>64.00.11</t>
  </si>
  <si>
    <t>64.00.13</t>
  </si>
  <si>
    <t>64.00.51</t>
  </si>
  <si>
    <t>65.00.01</t>
  </si>
  <si>
    <t>65.00.11</t>
  </si>
  <si>
    <t>65.00.13</t>
  </si>
  <si>
    <t>65.00.22</t>
  </si>
  <si>
    <t>65.00.25</t>
  </si>
  <si>
    <t>65.00.51</t>
  </si>
  <si>
    <t>Traffic Police</t>
  </si>
  <si>
    <t>66.00.01</t>
  </si>
  <si>
    <t>66.00.11</t>
  </si>
  <si>
    <t>66.00.13</t>
  </si>
  <si>
    <t>66.00.51</t>
  </si>
  <si>
    <t>Reserve Lines &amp; Police Band</t>
  </si>
  <si>
    <t>67.00.01</t>
  </si>
  <si>
    <t>67.00.11</t>
  </si>
  <si>
    <t>67.00.13</t>
  </si>
  <si>
    <t>67.00.14</t>
  </si>
  <si>
    <t>67.00.51</t>
  </si>
  <si>
    <t>District Police</t>
  </si>
  <si>
    <t>68.00.01</t>
  </si>
  <si>
    <t>68.00.11</t>
  </si>
  <si>
    <t>68.00.13</t>
  </si>
  <si>
    <t>68.00.41</t>
  </si>
  <si>
    <t>East District</t>
  </si>
  <si>
    <t>00.45.01</t>
  </si>
  <si>
    <t>00.45.11</t>
  </si>
  <si>
    <t>00.45.13</t>
  </si>
  <si>
    <t>00.45.14</t>
  </si>
  <si>
    <t>00.45.41</t>
  </si>
  <si>
    <t>00.45.51</t>
  </si>
  <si>
    <t>West District</t>
  </si>
  <si>
    <t>00.46.01</t>
  </si>
  <si>
    <t>00.46.11</t>
  </si>
  <si>
    <t>00.46.13</t>
  </si>
  <si>
    <t>00.46.14</t>
  </si>
  <si>
    <t>00.46.41</t>
  </si>
  <si>
    <t>North District</t>
  </si>
  <si>
    <t>00.47.01</t>
  </si>
  <si>
    <t>00.47.11</t>
  </si>
  <si>
    <t>00.47.13</t>
  </si>
  <si>
    <t>00.47.14</t>
  </si>
  <si>
    <t>00.47.41</t>
  </si>
  <si>
    <t>South District</t>
  </si>
  <si>
    <t>00.48.01</t>
  </si>
  <si>
    <t>00.48.11</t>
  </si>
  <si>
    <t>00.48.13</t>
  </si>
  <si>
    <t>00.48.14</t>
  </si>
  <si>
    <t>00.48.41</t>
  </si>
  <si>
    <t>Welfare of Police Personnel</t>
  </si>
  <si>
    <t>Welfare Programmes</t>
  </si>
  <si>
    <t>69.00.50</t>
  </si>
  <si>
    <t>Wireless &amp; Computers</t>
  </si>
  <si>
    <t>70.00.01</t>
  </si>
  <si>
    <t>70.00.11</t>
  </si>
  <si>
    <t>70.00.13</t>
  </si>
  <si>
    <t>70.00.14</t>
  </si>
  <si>
    <t>70.00.51</t>
  </si>
  <si>
    <t>70.00.52</t>
  </si>
  <si>
    <t>Machinery and Equipments</t>
  </si>
  <si>
    <t>Forensic Science</t>
  </si>
  <si>
    <t>00.00.01</t>
  </si>
  <si>
    <t>00.00.11</t>
  </si>
  <si>
    <t>00.00.13</t>
  </si>
  <si>
    <t>Other Expenditure</t>
  </si>
  <si>
    <t>74.00.01</t>
  </si>
  <si>
    <t>74.00.11</t>
  </si>
  <si>
    <t>74.00.13</t>
  </si>
  <si>
    <t>Check-Posts at Other Places (Expenditure to be reimbursed by Government of India)</t>
  </si>
  <si>
    <t>75.00.01</t>
  </si>
  <si>
    <t>75.00.11</t>
  </si>
  <si>
    <t>75.00.13</t>
  </si>
  <si>
    <t>75.00.14</t>
  </si>
  <si>
    <t>75.00.27</t>
  </si>
  <si>
    <t>75.00.41</t>
  </si>
  <si>
    <t>Office Buildings</t>
  </si>
  <si>
    <t>Maintenance and Repairs</t>
  </si>
  <si>
    <t>Establishment</t>
  </si>
  <si>
    <t>60.00.52</t>
  </si>
  <si>
    <t>CAPITAL SECTION</t>
  </si>
  <si>
    <t>Construction</t>
  </si>
  <si>
    <t>Police Housing</t>
  </si>
  <si>
    <t>Capital Outlay on Public Works</t>
  </si>
  <si>
    <t>Other Buildings</t>
  </si>
  <si>
    <t>Fire Services</t>
  </si>
  <si>
    <t>44.00.71</t>
  </si>
  <si>
    <t>Housing</t>
  </si>
  <si>
    <t>Other Maintenance Expenditure</t>
  </si>
  <si>
    <t>61.82.27</t>
  </si>
  <si>
    <t>61.89.27</t>
  </si>
  <si>
    <t>Modernisation of Police Force</t>
  </si>
  <si>
    <t>II. Details of the estimates and the heads under which this grant will be accounted for:</t>
  </si>
  <si>
    <t>Capital</t>
  </si>
  <si>
    <t>Home Guards (50% Expenditure to be reimbursed by GOI)</t>
  </si>
  <si>
    <t>60.61.75</t>
  </si>
  <si>
    <t>Construction of Police Quarters, Station 
and Outposts</t>
  </si>
  <si>
    <t>A - General Services  (d) Administrative Services</t>
  </si>
  <si>
    <t>B - Social Services (c) Water Supply, Sanitation</t>
  </si>
  <si>
    <t>A - Capital Account of General Services</t>
  </si>
  <si>
    <t>India Reserve Battalion</t>
  </si>
  <si>
    <t>Machinery &amp; Equipments</t>
  </si>
  <si>
    <t>63.83.52</t>
  </si>
  <si>
    <t>Housing &amp; Urban Development</t>
  </si>
  <si>
    <t>State Police Headquarters</t>
  </si>
  <si>
    <t>Maintenance &amp; Repairs</t>
  </si>
  <si>
    <t>Construction of Fire Station</t>
  </si>
  <si>
    <t>66.00.22</t>
  </si>
  <si>
    <t>66.00.25</t>
  </si>
  <si>
    <t>67.00.22</t>
  </si>
  <si>
    <t>67.00.25</t>
  </si>
  <si>
    <t>Director General of Police</t>
  </si>
  <si>
    <t>Training</t>
  </si>
  <si>
    <t>Police Communication Branch</t>
  </si>
  <si>
    <t>Expenditure on Maintenance of Central Para-Military Force</t>
  </si>
  <si>
    <t>76.00.74</t>
  </si>
  <si>
    <t>67.00.50</t>
  </si>
  <si>
    <t>(In Thousands of Rupees)</t>
  </si>
  <si>
    <t>60.61.71</t>
  </si>
  <si>
    <t>Construction of 2nd and 3rd IRBn HQ at Mangley</t>
  </si>
  <si>
    <t>Rec</t>
  </si>
  <si>
    <t>India Reserve Battalion  (2nd IRBn)</t>
  </si>
  <si>
    <t>India Reserve Battalion (2nd IRBn)</t>
  </si>
  <si>
    <t>00.00.51</t>
  </si>
  <si>
    <t>00.00.52</t>
  </si>
  <si>
    <t>00.00.50</t>
  </si>
  <si>
    <t>19.00.81</t>
  </si>
  <si>
    <t>19.00.82</t>
  </si>
  <si>
    <t>Range Office</t>
  </si>
  <si>
    <t>19.00.83</t>
  </si>
  <si>
    <t>India Reserve Battalion (3rd IRBn)</t>
  </si>
  <si>
    <t>National Scheme for Modernisation of Police and other forces</t>
  </si>
  <si>
    <t>60.61.78</t>
  </si>
  <si>
    <t>Construction of Barracks and Toilets for IRBn at Delhi</t>
  </si>
  <si>
    <t>Modernisation of Police Force (Central Share)</t>
  </si>
  <si>
    <t>60.00.71</t>
  </si>
  <si>
    <t>Modernisation of Fire Control Rooms</t>
  </si>
  <si>
    <t>60.61.79</t>
  </si>
  <si>
    <t>62.00.52</t>
  </si>
  <si>
    <t>19.00.84</t>
  </si>
  <si>
    <t>Fire Protection and Control</t>
  </si>
  <si>
    <t>67.00.52</t>
  </si>
  <si>
    <t>00.46.51</t>
  </si>
  <si>
    <t>00.47.51</t>
  </si>
  <si>
    <t>00.48.51</t>
  </si>
  <si>
    <t>60.00.42</t>
  </si>
  <si>
    <t>61.82.72</t>
  </si>
  <si>
    <t>Maintenance of Fire Stations</t>
  </si>
  <si>
    <t>Lump sum provision for revision of Pay &amp; Allowances</t>
  </si>
  <si>
    <t>Maintenance of Central Para-Military Force</t>
  </si>
  <si>
    <t>Strengthening of Enforcement Capabilities for Combating Illicit Traffic in Narcotic Drugs &amp; Psychotropic Substance (Central Share)</t>
  </si>
  <si>
    <t>Police, 00.911-Recoveries of Over Payments</t>
  </si>
  <si>
    <t>Other Administrative Services, 00.911- Recoveries of overpayments</t>
  </si>
  <si>
    <t>2019-20</t>
  </si>
  <si>
    <t>60.00.02</t>
  </si>
  <si>
    <t>Wages</t>
  </si>
  <si>
    <t>62.00.02</t>
  </si>
  <si>
    <t>00.45.02</t>
  </si>
  <si>
    <t>00.46.02</t>
  </si>
  <si>
    <t>00.47.02</t>
  </si>
  <si>
    <t>00.48.02</t>
  </si>
  <si>
    <t>70.00.02</t>
  </si>
  <si>
    <t>60.00.56</t>
  </si>
  <si>
    <t>Nationwide Emergency Response System (NERS)</t>
  </si>
  <si>
    <t>19.00.85</t>
  </si>
  <si>
    <t>Student Police Cadet</t>
  </si>
  <si>
    <t>60.00.57</t>
  </si>
  <si>
    <t>Cyber Crime Prevention Against Women and Children (CCPWC)</t>
  </si>
  <si>
    <t>61.00.02</t>
  </si>
  <si>
    <t>63.00.02</t>
  </si>
  <si>
    <t>67.00.02</t>
  </si>
  <si>
    <t xml:space="preserve">Construction of Women's Barrack </t>
  </si>
  <si>
    <t>Criminal Tracking Network and Systems 
(Central Share)</t>
  </si>
  <si>
    <t>Criminal Tracking Network and Systems 
(State Share)</t>
  </si>
  <si>
    <t>Civil Defence (50% Expenditure to be reimbursed by GOI)</t>
  </si>
  <si>
    <t>I. Estimate of the amount required in the year ending 31st March, 2021 to defray the charges in respect of Police</t>
  </si>
  <si>
    <t>2018-19</t>
  </si>
  <si>
    <t>64.00.02</t>
  </si>
  <si>
    <t>65.00.02</t>
  </si>
  <si>
    <t>66.00.02</t>
  </si>
  <si>
    <t>Police Training Centre at Yangang</t>
  </si>
  <si>
    <t>63.84.01</t>
  </si>
  <si>
    <t>63.84.11</t>
  </si>
  <si>
    <t>63.84.13</t>
  </si>
  <si>
    <t>63.84.41</t>
  </si>
  <si>
    <t>63.84.51</t>
  </si>
  <si>
    <t>DEMAND NO. 30</t>
  </si>
  <si>
    <t>POLICE</t>
  </si>
  <si>
    <t>Actuals</t>
  </si>
  <si>
    <t>Budget 
Estimate</t>
  </si>
  <si>
    <t>Revised 
Estimate</t>
  </si>
  <si>
    <t xml:space="preserve"> 2020-21</t>
  </si>
  <si>
    <t>Check-Posts Administration 
(Head Quarter)</t>
  </si>
  <si>
    <t>Maintenance &amp; Repairs of Office buildings</t>
  </si>
  <si>
    <t>Modernisation of Police Force (State Share)</t>
  </si>
  <si>
    <t>Anti Human Trafficking Unit
 Police Station</t>
  </si>
  <si>
    <t>Anti Human Trafficking Unit  
Police Station</t>
  </si>
</sst>
</file>

<file path=xl/styles.xml><?xml version="1.0" encoding="utf-8"?>
<styleSheet xmlns="http://schemas.openxmlformats.org/spreadsheetml/2006/main">
  <numFmts count="11">
    <numFmt numFmtId="164" formatCode="_ * #,##0.00_ ;_ * \-#,##0.00_ ;_ * &quot;-&quot;??_ ;_ @_ "/>
    <numFmt numFmtId="165" formatCode="00#"/>
    <numFmt numFmtId="166" formatCode="0#"/>
    <numFmt numFmtId="167" formatCode="00##"/>
    <numFmt numFmtId="168" formatCode="##"/>
    <numFmt numFmtId="169" formatCode="00000#"/>
    <numFmt numFmtId="170" formatCode="00.00#"/>
    <numFmt numFmtId="171" formatCode="0#.###"/>
    <numFmt numFmtId="172" formatCode="00.##"/>
    <numFmt numFmtId="173" formatCode="00.000"/>
    <numFmt numFmtId="174" formatCode="0#.0##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54">
    <xf numFmtId="0" fontId="0" fillId="0" borderId="0" xfId="0"/>
    <xf numFmtId="0" fontId="6" fillId="0" borderId="0" xfId="4" applyFont="1" applyFill="1" applyAlignment="1">
      <alignment vertical="top" wrapText="1"/>
    </xf>
    <xf numFmtId="0" fontId="5" fillId="0" borderId="0" xfId="4" applyFont="1" applyFill="1" applyBorder="1" applyAlignment="1" applyProtection="1"/>
    <xf numFmtId="0" fontId="6" fillId="0" borderId="0" xfId="4" applyFont="1" applyFill="1"/>
    <xf numFmtId="0" fontId="5" fillId="0" borderId="0" xfId="4" applyFont="1" applyFill="1" applyBorder="1" applyAlignment="1" applyProtection="1">
      <alignment horizontal="center"/>
    </xf>
    <xf numFmtId="0" fontId="5" fillId="0" borderId="0" xfId="4" applyNumberFormat="1" applyFont="1" applyFill="1" applyBorder="1" applyAlignment="1" applyProtection="1">
      <alignment horizontal="center"/>
    </xf>
    <xf numFmtId="0" fontId="6" fillId="0" borderId="0" xfId="4" applyFont="1" applyFill="1" applyAlignment="1">
      <alignment horizontal="right" vertical="top" wrapText="1"/>
    </xf>
    <xf numFmtId="0" fontId="6" fillId="0" borderId="0" xfId="4" applyNumberFormat="1" applyFont="1" applyFill="1" applyAlignment="1" applyProtection="1">
      <alignment horizontal="right"/>
    </xf>
    <xf numFmtId="0" fontId="5" fillId="0" borderId="0" xfId="4" applyNumberFormat="1" applyFont="1" applyFill="1" applyAlignment="1" applyProtection="1">
      <alignment horizontal="center"/>
    </xf>
    <xf numFmtId="0" fontId="6" fillId="0" borderId="0" xfId="4" applyNumberFormat="1" applyFont="1" applyFill="1"/>
    <xf numFmtId="0" fontId="6" fillId="0" borderId="0" xfId="4" applyNumberFormat="1" applyFont="1" applyFill="1" applyAlignment="1" applyProtection="1">
      <alignment horizontal="left"/>
    </xf>
    <xf numFmtId="0" fontId="6" fillId="0" borderId="0" xfId="7" applyNumberFormat="1" applyFont="1" applyFill="1" applyAlignment="1" applyProtection="1">
      <alignment horizontal="right"/>
    </xf>
    <xf numFmtId="0" fontId="6" fillId="0" borderId="0" xfId="7" applyNumberFormat="1" applyFont="1" applyFill="1"/>
    <xf numFmtId="0" fontId="5" fillId="0" borderId="0" xfId="7" applyNumberFormat="1" applyFont="1" applyFill="1" applyAlignment="1">
      <alignment horizontal="center"/>
    </xf>
    <xf numFmtId="0" fontId="6" fillId="0" borderId="0" xfId="7" applyNumberFormat="1" applyFont="1" applyFill="1" applyAlignment="1" applyProtection="1">
      <alignment horizontal="left"/>
    </xf>
    <xf numFmtId="0" fontId="5" fillId="0" borderId="0" xfId="4" applyNumberFormat="1" applyFont="1" applyFill="1"/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1" applyNumberFormat="1" applyFont="1" applyFill="1" applyAlignment="1" applyProtection="1">
      <alignment horizontal="center"/>
    </xf>
    <xf numFmtId="0" fontId="6" fillId="0" borderId="0" xfId="7" applyFont="1" applyFill="1" applyBorder="1" applyAlignment="1">
      <alignment vertical="top" wrapText="1"/>
    </xf>
    <xf numFmtId="0" fontId="6" fillId="0" borderId="0" xfId="7" applyFont="1" applyFill="1" applyBorder="1" applyAlignment="1">
      <alignment horizontal="right" vertical="top" wrapText="1"/>
    </xf>
    <xf numFmtId="0" fontId="6" fillId="0" borderId="1" xfId="5" applyFont="1" applyFill="1" applyBorder="1"/>
    <xf numFmtId="0" fontId="6" fillId="0" borderId="1" xfId="5" applyNumberFormat="1" applyFont="1" applyFill="1" applyBorder="1"/>
    <xf numFmtId="0" fontId="7" fillId="0" borderId="1" xfId="5" applyNumberFormat="1" applyFont="1" applyFill="1" applyBorder="1" applyAlignment="1" applyProtection="1">
      <alignment horizontal="right"/>
    </xf>
    <xf numFmtId="0" fontId="6" fillId="0" borderId="3" xfId="6" applyFont="1" applyFill="1" applyBorder="1" applyAlignment="1" applyProtection="1">
      <alignment horizontal="left" vertical="top" wrapText="1"/>
    </xf>
    <xf numFmtId="0" fontId="6" fillId="0" borderId="3" xfId="6" applyFont="1" applyFill="1" applyBorder="1" applyAlignment="1" applyProtection="1">
      <alignment horizontal="right" vertical="top" wrapText="1"/>
    </xf>
    <xf numFmtId="0" fontId="6" fillId="0" borderId="0" xfId="5" applyFont="1" applyFill="1" applyBorder="1" applyAlignment="1" applyProtection="1">
      <alignment horizontal="left" vertical="top"/>
    </xf>
    <xf numFmtId="0" fontId="6" fillId="0" borderId="3" xfId="5" applyNumberFormat="1" applyFont="1" applyFill="1" applyBorder="1" applyAlignment="1" applyProtection="1">
      <alignment horizontal="right" vertical="center"/>
    </xf>
    <xf numFmtId="0" fontId="6" fillId="0" borderId="3" xfId="5" applyNumberFormat="1" applyFont="1" applyFill="1" applyBorder="1" applyAlignment="1" applyProtection="1">
      <alignment horizontal="right" vertical="top" wrapText="1"/>
    </xf>
    <xf numFmtId="0" fontId="6" fillId="0" borderId="3" xfId="6" applyFont="1" applyFill="1" applyBorder="1" applyAlignment="1" applyProtection="1">
      <alignment vertical="top"/>
    </xf>
    <xf numFmtId="0" fontId="6" fillId="0" borderId="0" xfId="6" applyFont="1" applyFill="1" applyProtection="1"/>
    <xf numFmtId="0" fontId="6" fillId="0" borderId="0" xfId="6" applyFont="1" applyFill="1" applyBorder="1" applyAlignment="1" applyProtection="1">
      <alignment horizontal="left" vertical="top" wrapText="1"/>
    </xf>
    <xf numFmtId="0" fontId="6" fillId="0" borderId="0" xfId="5" applyNumberFormat="1" applyFont="1" applyFill="1" applyBorder="1" applyAlignment="1" applyProtection="1">
      <alignment horizontal="right" vertical="center"/>
    </xf>
    <xf numFmtId="0" fontId="6" fillId="0" borderId="0" xfId="5" applyNumberFormat="1" applyFont="1" applyFill="1" applyBorder="1" applyAlignment="1" applyProtection="1">
      <alignment horizontal="right"/>
    </xf>
    <xf numFmtId="0" fontId="6" fillId="0" borderId="0" xfId="6" applyFont="1" applyFill="1" applyAlignment="1" applyProtection="1">
      <alignment horizontal="right" vertical="top"/>
    </xf>
    <xf numFmtId="0" fontId="6" fillId="0" borderId="1" xfId="6" applyFont="1" applyFill="1" applyBorder="1" applyAlignment="1" applyProtection="1">
      <alignment horizontal="left" vertical="top" wrapText="1"/>
    </xf>
    <xf numFmtId="0" fontId="6" fillId="0" borderId="1" xfId="6" applyFont="1" applyFill="1" applyBorder="1" applyAlignment="1" applyProtection="1">
      <alignment horizontal="right" vertical="top" wrapText="1"/>
    </xf>
    <xf numFmtId="0" fontId="6" fillId="0" borderId="1" xfId="5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right"/>
    </xf>
    <xf numFmtId="0" fontId="6" fillId="0" borderId="1" xfId="5" applyNumberFormat="1" applyFont="1" applyFill="1" applyBorder="1" applyAlignment="1" applyProtection="1">
      <alignment vertical="center" wrapText="1"/>
    </xf>
    <xf numFmtId="0" fontId="5" fillId="0" borderId="0" xfId="4" applyFont="1" applyFill="1" applyAlignment="1" applyProtection="1">
      <alignment horizontal="left" vertical="top" wrapText="1"/>
    </xf>
    <xf numFmtId="0" fontId="5" fillId="0" borderId="0" xfId="4" applyFont="1" applyFill="1" applyBorder="1" applyAlignment="1">
      <alignment horizontal="right" vertical="top" wrapText="1"/>
    </xf>
    <xf numFmtId="0" fontId="5" fillId="0" borderId="0" xfId="4" applyFont="1" applyFill="1" applyBorder="1" applyAlignment="1">
      <alignment vertical="top" wrapText="1"/>
    </xf>
    <xf numFmtId="0" fontId="6" fillId="0" borderId="0" xfId="4" applyFont="1" applyFill="1" applyBorder="1" applyAlignment="1">
      <alignment vertical="top" wrapText="1"/>
    </xf>
    <xf numFmtId="170" fontId="5" fillId="0" borderId="0" xfId="4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vertical="top" wrapText="1"/>
    </xf>
    <xf numFmtId="0" fontId="6" fillId="0" borderId="0" xfId="4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0" fontId="6" fillId="0" borderId="0" xfId="4" applyNumberFormat="1" applyFont="1" applyFill="1" applyAlignment="1">
      <alignment horizontal="right"/>
    </xf>
    <xf numFmtId="0" fontId="6" fillId="0" borderId="0" xfId="4" applyFont="1" applyFill="1" applyBorder="1" applyAlignment="1" applyProtection="1">
      <alignment vertical="top" wrapText="1"/>
    </xf>
    <xf numFmtId="164" fontId="6" fillId="0" borderId="0" xfId="1" applyFont="1" applyFill="1" applyAlignment="1" applyProtection="1">
      <alignment horizontal="right" wrapText="1"/>
    </xf>
    <xf numFmtId="0" fontId="6" fillId="0" borderId="0" xfId="4" applyFont="1" applyFill="1" applyAlignment="1">
      <alignment vertical="top"/>
    </xf>
    <xf numFmtId="164" fontId="6" fillId="0" borderId="0" xfId="1" applyFont="1" applyFill="1" applyBorder="1" applyAlignment="1" applyProtection="1">
      <alignment horizontal="right" wrapText="1"/>
    </xf>
    <xf numFmtId="164" fontId="6" fillId="0" borderId="0" xfId="1" applyFont="1" applyFill="1" applyBorder="1" applyAlignment="1">
      <alignment horizontal="right" wrapText="1"/>
    </xf>
    <xf numFmtId="0" fontId="6" fillId="0" borderId="0" xfId="4" applyFont="1" applyFill="1" applyAlignment="1" applyProtection="1">
      <alignment horizontal="left" vertical="top" wrapText="1"/>
    </xf>
    <xf numFmtId="0" fontId="6" fillId="0" borderId="1" xfId="4" applyFont="1" applyFill="1" applyBorder="1" applyAlignment="1">
      <alignment vertical="top" wrapText="1"/>
    </xf>
    <xf numFmtId="0" fontId="6" fillId="0" borderId="1" xfId="4" applyFont="1" applyFill="1" applyBorder="1" applyAlignment="1" applyProtection="1">
      <alignment vertical="top" wrapText="1"/>
    </xf>
    <xf numFmtId="164" fontId="6" fillId="0" borderId="1" xfId="1" applyFont="1" applyFill="1" applyBorder="1" applyAlignment="1" applyProtection="1">
      <alignment horizontal="right" wrapText="1"/>
    </xf>
    <xf numFmtId="164" fontId="6" fillId="0" borderId="2" xfId="1" applyFont="1" applyFill="1" applyBorder="1" applyAlignment="1" applyProtection="1">
      <alignment horizontal="right" wrapText="1"/>
    </xf>
    <xf numFmtId="0" fontId="6" fillId="0" borderId="2" xfId="1" applyNumberFormat="1" applyFont="1" applyFill="1" applyBorder="1" applyAlignment="1" applyProtection="1">
      <alignment horizontal="right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6" fillId="0" borderId="1" xfId="4" applyNumberFormat="1" applyFont="1" applyFill="1" applyBorder="1" applyAlignment="1" applyProtection="1">
      <alignment horizontal="right"/>
    </xf>
    <xf numFmtId="0" fontId="6" fillId="0" borderId="0" xfId="4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 wrapText="1"/>
    </xf>
    <xf numFmtId="1" fontId="6" fillId="0" borderId="0" xfId="1" applyNumberFormat="1" applyFont="1" applyFill="1" applyBorder="1" applyAlignment="1" applyProtection="1">
      <alignment horizontal="right" wrapText="1"/>
    </xf>
    <xf numFmtId="1" fontId="6" fillId="0" borderId="0" xfId="4" applyNumberFormat="1" applyFont="1" applyFill="1" applyBorder="1" applyAlignment="1" applyProtection="1">
      <alignment horizontal="right"/>
    </xf>
    <xf numFmtId="1" fontId="6" fillId="0" borderId="0" xfId="1" applyNumberFormat="1" applyFont="1" applyFill="1" applyBorder="1" applyAlignment="1" applyProtection="1">
      <alignment horizontal="right"/>
    </xf>
    <xf numFmtId="0" fontId="6" fillId="0" borderId="0" xfId="4" applyNumberFormat="1" applyFont="1" applyFill="1" applyBorder="1" applyAlignment="1">
      <alignment horizontal="right"/>
    </xf>
    <xf numFmtId="1" fontId="6" fillId="0" borderId="0" xfId="4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0" fontId="6" fillId="0" borderId="3" xfId="1" applyNumberFormat="1" applyFont="1" applyFill="1" applyBorder="1" applyAlignment="1" applyProtection="1">
      <alignment horizontal="right" wrapText="1"/>
    </xf>
    <xf numFmtId="164" fontId="6" fillId="0" borderId="3" xfId="1" applyFont="1" applyFill="1" applyBorder="1" applyAlignment="1" applyProtection="1">
      <alignment horizontal="right" wrapText="1"/>
    </xf>
    <xf numFmtId="1" fontId="6" fillId="0" borderId="3" xfId="1" applyNumberFormat="1" applyFont="1" applyFill="1" applyBorder="1" applyAlignment="1" applyProtection="1">
      <alignment horizontal="right" wrapText="1"/>
    </xf>
    <xf numFmtId="167" fontId="5" fillId="0" borderId="0" xfId="4" applyNumberFormat="1" applyFont="1" applyFill="1" applyBorder="1" applyAlignment="1">
      <alignment horizontal="right" vertical="top" wrapText="1"/>
    </xf>
    <xf numFmtId="1" fontId="6" fillId="0" borderId="0" xfId="4" applyNumberFormat="1" applyFont="1" applyFill="1" applyAlignment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0" xfId="4" applyFont="1" applyFill="1" applyBorder="1"/>
    <xf numFmtId="0" fontId="6" fillId="0" borderId="1" xfId="4" applyFont="1" applyFill="1" applyBorder="1" applyAlignment="1" applyProtection="1">
      <alignment horizontal="left" vertical="top" wrapText="1"/>
    </xf>
    <xf numFmtId="0" fontId="6" fillId="0" borderId="2" xfId="4" applyNumberFormat="1" applyFont="1" applyFill="1" applyBorder="1" applyAlignment="1" applyProtection="1">
      <alignment horizontal="right"/>
    </xf>
    <xf numFmtId="0" fontId="6" fillId="0" borderId="3" xfId="1" applyNumberFormat="1" applyFont="1" applyFill="1" applyBorder="1" applyAlignment="1" applyProtection="1">
      <alignment horizontal="right"/>
    </xf>
    <xf numFmtId="1" fontId="6" fillId="0" borderId="3" xfId="1" applyNumberFormat="1" applyFont="1" applyFill="1" applyBorder="1" applyAlignment="1" applyProtection="1">
      <alignment horizontal="right"/>
    </xf>
    <xf numFmtId="1" fontId="6" fillId="0" borderId="3" xfId="4" applyNumberFormat="1" applyFont="1" applyFill="1" applyBorder="1" applyAlignment="1" applyProtection="1">
      <alignment horizontal="right"/>
    </xf>
    <xf numFmtId="0" fontId="6" fillId="0" borderId="0" xfId="4" applyFont="1" applyFill="1" applyAlignment="1">
      <alignment horizontal="right"/>
    </xf>
    <xf numFmtId="172" fontId="6" fillId="0" borderId="0" xfId="4" applyNumberFormat="1" applyFont="1" applyFill="1" applyBorder="1" applyAlignment="1">
      <alignment horizontal="right" vertical="top" wrapText="1"/>
    </xf>
    <xf numFmtId="169" fontId="6" fillId="0" borderId="0" xfId="4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center" wrapText="1"/>
    </xf>
    <xf numFmtId="170" fontId="5" fillId="0" borderId="1" xfId="4" applyNumberFormat="1" applyFont="1" applyFill="1" applyBorder="1" applyAlignment="1">
      <alignment horizontal="right" vertical="top" wrapText="1"/>
    </xf>
    <xf numFmtId="0" fontId="5" fillId="0" borderId="1" xfId="4" applyFont="1" applyFill="1" applyBorder="1" applyAlignment="1" applyProtection="1">
      <alignment horizontal="left" vertical="top" wrapText="1"/>
    </xf>
    <xf numFmtId="173" fontId="5" fillId="0" borderId="0" xfId="4" applyNumberFormat="1" applyFont="1" applyFill="1" applyBorder="1" applyAlignment="1">
      <alignment horizontal="right" vertical="top" wrapText="1"/>
    </xf>
    <xf numFmtId="165" fontId="5" fillId="0" borderId="0" xfId="4" applyNumberFormat="1" applyFont="1" applyFill="1" applyBorder="1" applyAlignment="1" applyProtection="1">
      <alignment horizontal="left" vertical="top" wrapText="1"/>
    </xf>
    <xf numFmtId="165" fontId="6" fillId="0" borderId="0" xfId="4" applyNumberFormat="1" applyFont="1" applyFill="1" applyBorder="1" applyAlignment="1" applyProtection="1">
      <alignment horizontal="left" vertical="top" wrapText="1"/>
    </xf>
    <xf numFmtId="0" fontId="5" fillId="0" borderId="0" xfId="7" applyFont="1" applyFill="1" applyBorder="1" applyAlignment="1">
      <alignment horizontal="right" vertical="top" wrapText="1"/>
    </xf>
    <xf numFmtId="0" fontId="5" fillId="0" borderId="0" xfId="7" applyFont="1" applyFill="1" applyBorder="1" applyAlignment="1" applyProtection="1">
      <alignment horizontal="left" vertical="top" wrapText="1"/>
    </xf>
    <xf numFmtId="166" fontId="6" fillId="0" borderId="0" xfId="7" applyNumberFormat="1" applyFont="1" applyFill="1" applyBorder="1" applyAlignment="1">
      <alignment horizontal="right" vertical="top" wrapText="1"/>
    </xf>
    <xf numFmtId="0" fontId="6" fillId="0" borderId="0" xfId="7" applyFont="1" applyFill="1" applyBorder="1" applyAlignment="1" applyProtection="1">
      <alignment horizontal="left" vertical="top" wrapText="1"/>
    </xf>
    <xf numFmtId="174" fontId="5" fillId="0" borderId="0" xfId="7" applyNumberFormat="1" applyFont="1" applyFill="1" applyBorder="1" applyAlignment="1">
      <alignment horizontal="right" vertical="top" wrapText="1"/>
    </xf>
    <xf numFmtId="166" fontId="6" fillId="0" borderId="0" xfId="4" applyNumberFormat="1" applyFont="1" applyFill="1" applyBorder="1" applyAlignment="1">
      <alignment horizontal="right" vertical="top"/>
    </xf>
    <xf numFmtId="0" fontId="6" fillId="0" borderId="0" xfId="7" applyFont="1" applyFill="1"/>
    <xf numFmtId="0" fontId="6" fillId="0" borderId="1" xfId="7" applyNumberFormat="1" applyFont="1" applyFill="1" applyBorder="1" applyAlignment="1" applyProtection="1">
      <alignment horizontal="right"/>
    </xf>
    <xf numFmtId="173" fontId="5" fillId="0" borderId="0" xfId="7" applyNumberFormat="1" applyFont="1" applyFill="1" applyBorder="1" applyAlignment="1">
      <alignment horizontal="right" vertical="top" wrapText="1"/>
    </xf>
    <xf numFmtId="168" fontId="6" fillId="0" borderId="0" xfId="7" applyNumberFormat="1" applyFont="1" applyFill="1" applyBorder="1" applyAlignment="1">
      <alignment horizontal="right" vertical="top" wrapText="1"/>
    </xf>
    <xf numFmtId="0" fontId="6" fillId="0" borderId="1" xfId="4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right"/>
    </xf>
    <xf numFmtId="0" fontId="5" fillId="0" borderId="0" xfId="7" applyFont="1" applyFill="1" applyBorder="1" applyAlignment="1">
      <alignment horizontal="right" vertical="top"/>
    </xf>
    <xf numFmtId="166" fontId="6" fillId="0" borderId="0" xfId="7" applyNumberFormat="1" applyFont="1" applyFill="1" applyBorder="1" applyAlignment="1">
      <alignment horizontal="right" vertical="top"/>
    </xf>
    <xf numFmtId="174" fontId="5" fillId="0" borderId="0" xfId="4" applyNumberFormat="1" applyFont="1" applyFill="1" applyBorder="1" applyAlignment="1">
      <alignment horizontal="right" vertical="top" wrapText="1"/>
    </xf>
    <xf numFmtId="0" fontId="6" fillId="0" borderId="1" xfId="1" applyNumberFormat="1" applyFont="1" applyFill="1" applyBorder="1" applyAlignment="1">
      <alignment horizontal="right"/>
    </xf>
    <xf numFmtId="0" fontId="5" fillId="0" borderId="1" xfId="7" applyFont="1" applyFill="1" applyBorder="1" applyAlignment="1">
      <alignment horizontal="right" vertical="top"/>
    </xf>
    <xf numFmtId="0" fontId="5" fillId="0" borderId="1" xfId="7" applyFont="1" applyFill="1" applyBorder="1" applyAlignment="1" applyProtection="1">
      <alignment horizontal="left" vertical="top" wrapText="1"/>
    </xf>
    <xf numFmtId="164" fontId="6" fillId="0" borderId="2" xfId="1" applyFont="1" applyFill="1" applyBorder="1" applyAlignment="1">
      <alignment horizontal="right" wrapText="1"/>
    </xf>
    <xf numFmtId="0" fontId="6" fillId="0" borderId="2" xfId="4" applyNumberFormat="1" applyFont="1" applyFill="1" applyBorder="1" applyAlignment="1">
      <alignment horizontal="right"/>
    </xf>
    <xf numFmtId="0" fontId="5" fillId="0" borderId="1" xfId="4" applyFont="1" applyFill="1" applyBorder="1" applyAlignment="1">
      <alignment horizontal="right" vertical="top" wrapText="1"/>
    </xf>
    <xf numFmtId="0" fontId="6" fillId="0" borderId="0" xfId="7" applyNumberFormat="1" applyFont="1" applyFill="1" applyAlignment="1">
      <alignment horizontal="right"/>
    </xf>
    <xf numFmtId="1" fontId="6" fillId="0" borderId="0" xfId="7" applyNumberFormat="1" applyFont="1" applyFill="1" applyAlignment="1">
      <alignment horizontal="right"/>
    </xf>
    <xf numFmtId="0" fontId="6" fillId="0" borderId="0" xfId="1" applyNumberFormat="1" applyFont="1" applyFill="1" applyBorder="1" applyAlignment="1">
      <alignment horizontal="right" wrapText="1"/>
    </xf>
    <xf numFmtId="0" fontId="6" fillId="0" borderId="0" xfId="7" applyNumberFormat="1" applyFont="1" applyFill="1" applyBorder="1" applyAlignment="1">
      <alignment horizontal="right"/>
    </xf>
    <xf numFmtId="1" fontId="6" fillId="0" borderId="0" xfId="7" applyNumberFormat="1" applyFont="1" applyFill="1" applyBorder="1" applyAlignment="1">
      <alignment horizontal="right"/>
    </xf>
    <xf numFmtId="0" fontId="6" fillId="0" borderId="0" xfId="7" applyNumberFormat="1" applyFont="1" applyFill="1" applyBorder="1" applyAlignment="1" applyProtection="1">
      <alignment horizontal="right"/>
    </xf>
    <xf numFmtId="1" fontId="6" fillId="0" borderId="0" xfId="7" applyNumberFormat="1" applyFont="1" applyFill="1" applyBorder="1" applyAlignment="1" applyProtection="1">
      <alignment horizontal="right"/>
    </xf>
    <xf numFmtId="0" fontId="6" fillId="0" borderId="0" xfId="7" applyFont="1" applyFill="1" applyBorder="1" applyAlignment="1" applyProtection="1">
      <alignment horizontal="left" vertical="center" wrapText="1"/>
    </xf>
    <xf numFmtId="0" fontId="6" fillId="0" borderId="1" xfId="7" applyFont="1" applyFill="1" applyBorder="1" applyAlignment="1">
      <alignment vertical="top" wrapText="1"/>
    </xf>
    <xf numFmtId="168" fontId="6" fillId="0" borderId="0" xfId="7" applyNumberFormat="1" applyFont="1" applyFill="1" applyBorder="1" applyAlignment="1">
      <alignment horizontal="right" vertical="top"/>
    </xf>
    <xf numFmtId="171" fontId="5" fillId="0" borderId="0" xfId="7" applyNumberFormat="1" applyFont="1" applyFill="1" applyBorder="1" applyAlignment="1">
      <alignment horizontal="right" vertical="top"/>
    </xf>
    <xf numFmtId="0" fontId="6" fillId="0" borderId="0" xfId="1" applyNumberFormat="1" applyFont="1" applyFill="1" applyAlignment="1" applyProtection="1">
      <alignment horizontal="right" wrapText="1"/>
    </xf>
    <xf numFmtId="0" fontId="6" fillId="0" borderId="2" xfId="4" applyFont="1" applyFill="1" applyBorder="1" applyAlignment="1">
      <alignment vertical="top" wrapText="1"/>
    </xf>
    <xf numFmtId="0" fontId="6" fillId="0" borderId="2" xfId="4" applyFont="1" applyFill="1" applyBorder="1" applyAlignment="1">
      <alignment horizontal="right" vertical="top" wrapText="1"/>
    </xf>
    <xf numFmtId="0" fontId="5" fillId="0" borderId="2" xfId="4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right" wrapText="1"/>
    </xf>
    <xf numFmtId="0" fontId="5" fillId="0" borderId="2" xfId="4" applyFont="1" applyFill="1" applyBorder="1" applyAlignment="1">
      <alignment horizontal="right" vertical="top" wrapText="1"/>
    </xf>
    <xf numFmtId="1" fontId="6" fillId="0" borderId="0" xfId="1" applyNumberFormat="1" applyFont="1" applyFill="1" applyBorder="1"/>
    <xf numFmtId="0" fontId="6" fillId="0" borderId="0" xfId="4" applyNumberFormat="1" applyFont="1" applyFill="1" applyBorder="1" applyAlignment="1">
      <alignment horizontal="left"/>
    </xf>
    <xf numFmtId="0" fontId="6" fillId="0" borderId="0" xfId="4" applyNumberFormat="1" applyFont="1" applyFill="1" applyBorder="1"/>
    <xf numFmtId="0" fontId="6" fillId="0" borderId="0" xfId="1" applyNumberFormat="1" applyFont="1" applyFill="1" applyBorder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4" applyFont="1" applyFill="1"/>
    <xf numFmtId="0" fontId="5" fillId="0" borderId="0" xfId="4" applyNumberFormat="1" applyFont="1" applyFill="1" applyAlignment="1" applyProtection="1">
      <alignment horizontal="right"/>
    </xf>
    <xf numFmtId="0" fontId="6" fillId="0" borderId="0" xfId="7" applyNumberFormat="1" applyFont="1" applyFill="1" applyAlignment="1"/>
    <xf numFmtId="164" fontId="6" fillId="0" borderId="0" xfId="1" applyFont="1" applyFill="1" applyBorder="1" applyAlignment="1"/>
    <xf numFmtId="0" fontId="6" fillId="0" borderId="1" xfId="4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vertical="top"/>
    </xf>
    <xf numFmtId="0" fontId="5" fillId="0" borderId="0" xfId="4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right" vertical="top"/>
    </xf>
    <xf numFmtId="0" fontId="6" fillId="0" borderId="0" xfId="4" applyFont="1" applyFill="1" applyAlignment="1" applyProtection="1">
      <alignment horizontal="left" vertical="top"/>
    </xf>
    <xf numFmtId="0" fontId="6" fillId="0" borderId="0" xfId="4" applyFont="1" applyFill="1" applyAlignment="1" applyProtection="1">
      <alignment horizontal="right" vertical="top"/>
    </xf>
    <xf numFmtId="0" fontId="6" fillId="0" borderId="0" xfId="4" applyFont="1" applyFill="1" applyBorder="1" applyAlignment="1">
      <alignment vertical="top"/>
    </xf>
    <xf numFmtId="0" fontId="6" fillId="0" borderId="0" xfId="7" applyFont="1" applyFill="1" applyBorder="1" applyAlignment="1">
      <alignment vertical="top"/>
    </xf>
    <xf numFmtId="0" fontId="6" fillId="0" borderId="0" xfId="4" applyFont="1" applyFill="1" applyBorder="1" applyAlignment="1">
      <alignment horizontal="right" vertical="top"/>
    </xf>
    <xf numFmtId="0" fontId="6" fillId="2" borderId="0" xfId="4" applyFont="1" applyFill="1"/>
    <xf numFmtId="0" fontId="6" fillId="0" borderId="0" xfId="5" applyFont="1" applyFill="1" applyBorder="1" applyAlignment="1" applyProtection="1">
      <alignment horizontal="center"/>
    </xf>
    <xf numFmtId="0" fontId="6" fillId="0" borderId="0" xfId="1" applyNumberFormat="1" applyFont="1" applyFill="1" applyAlignment="1">
      <alignment horizontal="right" wrapText="1"/>
    </xf>
    <xf numFmtId="169" fontId="6" fillId="0" borderId="1" xfId="4" applyNumberFormat="1" applyFont="1" applyFill="1" applyBorder="1" applyAlignment="1">
      <alignment horizontal="right" vertical="top" wrapText="1"/>
    </xf>
    <xf numFmtId="0" fontId="6" fillId="0" borderId="1" xfId="1" applyNumberFormat="1" applyFont="1" applyFill="1" applyBorder="1" applyAlignment="1">
      <alignment horizontal="right" wrapText="1"/>
    </xf>
    <xf numFmtId="1" fontId="6" fillId="0" borderId="0" xfId="6" applyNumberFormat="1" applyFont="1" applyFill="1" applyAlignment="1" applyProtection="1">
      <alignment horizontal="right"/>
    </xf>
    <xf numFmtId="1" fontId="6" fillId="0" borderId="0" xfId="1" applyNumberFormat="1" applyFont="1" applyFill="1" applyAlignment="1" applyProtection="1">
      <alignment horizontal="right"/>
    </xf>
  </cellXfs>
  <cellStyles count="8">
    <cellStyle name="Comma" xfId="1" builtinId="3"/>
    <cellStyle name="Normal" xfId="0" builtinId="0"/>
    <cellStyle name="Normal 2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37" transitionEvaluation="1" codeName="Sheet1">
    <tabColor rgb="FFC00000"/>
  </sheetPr>
  <dimension ref="A1:G358"/>
  <sheetViews>
    <sheetView tabSelected="1" view="pageBreakPreview" topLeftCell="A337" zoomScaleNormal="160" zoomScaleSheetLayoutView="100" workbookViewId="0">
      <selection activeCell="A347" sqref="A347:G359"/>
    </sheetView>
  </sheetViews>
  <sheetFormatPr defaultColWidth="11" defaultRowHeight="13.2"/>
  <cols>
    <col min="1" max="1" width="5.77734375" style="1" customWidth="1"/>
    <col min="2" max="2" width="8.21875" style="6" customWidth="1"/>
    <col min="3" max="3" width="32.77734375" style="3" customWidth="1"/>
    <col min="4" max="7" width="11.33203125" style="9" customWidth="1"/>
    <col min="8" max="16384" width="11" style="3"/>
  </cols>
  <sheetData>
    <row r="1" spans="1:7">
      <c r="B1" s="139"/>
      <c r="C1" s="2"/>
      <c r="D1" s="4" t="s">
        <v>241</v>
      </c>
      <c r="E1" s="2"/>
      <c r="F1" s="2"/>
      <c r="G1" s="2"/>
    </row>
    <row r="2" spans="1:7">
      <c r="B2" s="139"/>
      <c r="C2" s="2"/>
      <c r="D2" s="4" t="s">
        <v>242</v>
      </c>
      <c r="E2" s="2"/>
      <c r="F2" s="2"/>
      <c r="G2" s="2"/>
    </row>
    <row r="3" spans="1:7" ht="10.050000000000001" customHeight="1">
      <c r="A3" s="140"/>
      <c r="B3" s="141"/>
      <c r="C3" s="5"/>
      <c r="D3" s="5"/>
      <c r="E3" s="4"/>
      <c r="F3" s="5"/>
      <c r="G3" s="5"/>
    </row>
    <row r="4" spans="1:7">
      <c r="C4" s="7" t="s">
        <v>152</v>
      </c>
      <c r="D4" s="8">
        <v>2055</v>
      </c>
      <c r="E4" s="10" t="s">
        <v>0</v>
      </c>
      <c r="F4" s="8"/>
      <c r="G4" s="8"/>
    </row>
    <row r="5" spans="1:7">
      <c r="C5" s="7"/>
      <c r="D5" s="8">
        <v>2059</v>
      </c>
      <c r="E5" s="10" t="s">
        <v>1</v>
      </c>
      <c r="F5" s="8"/>
      <c r="G5" s="8"/>
    </row>
    <row r="6" spans="1:7">
      <c r="C6" s="7"/>
      <c r="D6" s="8">
        <v>2070</v>
      </c>
      <c r="E6" s="10" t="s">
        <v>2</v>
      </c>
      <c r="F6" s="8"/>
      <c r="G6" s="8"/>
    </row>
    <row r="7" spans="1:7">
      <c r="C7" s="11" t="s">
        <v>153</v>
      </c>
      <c r="D7" s="12"/>
      <c r="E7" s="12"/>
      <c r="F7" s="8"/>
      <c r="G7" s="8"/>
    </row>
    <row r="8" spans="1:7">
      <c r="C8" s="11" t="s">
        <v>158</v>
      </c>
      <c r="D8" s="13">
        <v>2216</v>
      </c>
      <c r="E8" s="14" t="s">
        <v>142</v>
      </c>
      <c r="F8" s="8"/>
      <c r="G8" s="8"/>
    </row>
    <row r="9" spans="1:7">
      <c r="C9" s="7" t="s">
        <v>154</v>
      </c>
      <c r="D9" s="8">
        <v>4055</v>
      </c>
      <c r="E9" s="10" t="s">
        <v>3</v>
      </c>
      <c r="F9" s="8"/>
      <c r="G9" s="8"/>
    </row>
    <row r="10" spans="1:7">
      <c r="D10" s="8">
        <v>4059</v>
      </c>
      <c r="E10" s="10" t="s">
        <v>138</v>
      </c>
      <c r="F10" s="8"/>
      <c r="G10" s="8"/>
    </row>
    <row r="11" spans="1:7" ht="10.050000000000001" customHeight="1">
      <c r="D11" s="8"/>
      <c r="E11" s="10"/>
      <c r="F11" s="8"/>
      <c r="G11" s="8"/>
    </row>
    <row r="12" spans="1:7">
      <c r="A12" s="142" t="s">
        <v>230</v>
      </c>
      <c r="B12" s="143"/>
      <c r="C12" s="10"/>
      <c r="D12" s="10"/>
      <c r="E12" s="10"/>
      <c r="F12" s="8"/>
      <c r="G12" s="8"/>
    </row>
    <row r="13" spans="1:7">
      <c r="A13" s="142"/>
      <c r="B13" s="143"/>
      <c r="C13" s="10"/>
      <c r="D13" s="10"/>
      <c r="E13" s="10"/>
      <c r="F13" s="8"/>
      <c r="G13" s="8"/>
    </row>
    <row r="14" spans="1:7">
      <c r="A14" s="50"/>
      <c r="C14" s="15"/>
      <c r="D14" s="16" t="s">
        <v>4</v>
      </c>
      <c r="E14" s="16" t="s">
        <v>148</v>
      </c>
      <c r="F14" s="16" t="s">
        <v>5</v>
      </c>
    </row>
    <row r="15" spans="1:7">
      <c r="A15" s="50"/>
      <c r="C15" s="135" t="s">
        <v>6</v>
      </c>
      <c r="D15" s="8">
        <f>G317</f>
        <v>4928721</v>
      </c>
      <c r="E15" s="17">
        <f>G341</f>
        <v>25000</v>
      </c>
      <c r="F15" s="8">
        <f>E15+D15</f>
        <v>4953721</v>
      </c>
    </row>
    <row r="16" spans="1:7" ht="10.199999999999999" customHeight="1">
      <c r="A16" s="50"/>
      <c r="C16" s="8"/>
      <c r="D16" s="8"/>
      <c r="E16" s="17"/>
      <c r="F16" s="8"/>
    </row>
    <row r="17" spans="1:7">
      <c r="A17" s="142" t="s">
        <v>147</v>
      </c>
      <c r="B17" s="143"/>
      <c r="D17" s="10"/>
    </row>
    <row r="18" spans="1:7">
      <c r="A18" s="18"/>
      <c r="B18" s="19"/>
      <c r="C18" s="20"/>
      <c r="D18" s="21"/>
      <c r="E18" s="21"/>
      <c r="F18" s="21"/>
      <c r="G18" s="22" t="s">
        <v>172</v>
      </c>
    </row>
    <row r="19" spans="1:7" s="29" customFormat="1" ht="26.4" customHeight="1">
      <c r="A19" s="23"/>
      <c r="B19" s="24"/>
      <c r="C19" s="25"/>
      <c r="D19" s="26" t="s">
        <v>243</v>
      </c>
      <c r="E19" s="27" t="s">
        <v>244</v>
      </c>
      <c r="F19" s="27" t="s">
        <v>245</v>
      </c>
      <c r="G19" s="27" t="s">
        <v>244</v>
      </c>
    </row>
    <row r="20" spans="1:7" s="29" customFormat="1">
      <c r="A20" s="30"/>
      <c r="B20" s="148" t="s">
        <v>7</v>
      </c>
      <c r="C20" s="148"/>
      <c r="D20" s="31" t="s">
        <v>231</v>
      </c>
      <c r="E20" s="31" t="s">
        <v>208</v>
      </c>
      <c r="F20" s="32" t="s">
        <v>208</v>
      </c>
      <c r="G20" s="33" t="s">
        <v>246</v>
      </c>
    </row>
    <row r="21" spans="1:7" s="29" customFormat="1" ht="6.6" customHeight="1">
      <c r="A21" s="34"/>
      <c r="B21" s="35"/>
      <c r="C21" s="36"/>
      <c r="D21" s="37"/>
      <c r="E21" s="37"/>
      <c r="F21" s="37"/>
      <c r="G21" s="38"/>
    </row>
    <row r="22" spans="1:7" ht="13.95" customHeight="1">
      <c r="C22" s="39" t="s">
        <v>8</v>
      </c>
    </row>
    <row r="23" spans="1:7" ht="13.95" customHeight="1">
      <c r="A23" s="1" t="s">
        <v>9</v>
      </c>
      <c r="B23" s="40">
        <v>2055</v>
      </c>
      <c r="C23" s="41" t="s">
        <v>0</v>
      </c>
    </row>
    <row r="24" spans="1:7" ht="13.95" customHeight="1">
      <c r="A24" s="42"/>
      <c r="B24" s="43">
        <v>1E-3</v>
      </c>
      <c r="C24" s="44" t="s">
        <v>10</v>
      </c>
    </row>
    <row r="25" spans="1:7" ht="13.95" customHeight="1">
      <c r="A25" s="42"/>
      <c r="B25" s="45">
        <v>60</v>
      </c>
      <c r="C25" s="46" t="s">
        <v>166</v>
      </c>
      <c r="D25" s="47"/>
      <c r="E25" s="47"/>
      <c r="F25" s="47"/>
      <c r="G25" s="47"/>
    </row>
    <row r="26" spans="1:7" ht="13.95" customHeight="1">
      <c r="A26" s="42"/>
      <c r="B26" s="84" t="s">
        <v>11</v>
      </c>
      <c r="C26" s="48" t="s">
        <v>12</v>
      </c>
      <c r="D26" s="123">
        <v>65915</v>
      </c>
      <c r="E26" s="123">
        <v>73979</v>
      </c>
      <c r="F26" s="123">
        <v>73979</v>
      </c>
      <c r="G26" s="7">
        <v>75510</v>
      </c>
    </row>
    <row r="27" spans="1:7" ht="13.95" customHeight="1">
      <c r="A27" s="42"/>
      <c r="B27" s="84" t="s">
        <v>209</v>
      </c>
      <c r="C27" s="48" t="s">
        <v>210</v>
      </c>
      <c r="D27" s="49">
        <v>0</v>
      </c>
      <c r="E27" s="123">
        <v>576</v>
      </c>
      <c r="F27" s="123">
        <v>576</v>
      </c>
      <c r="G27" s="7">
        <v>864</v>
      </c>
    </row>
    <row r="28" spans="1:7" ht="14.4" customHeight="1">
      <c r="A28" s="42"/>
      <c r="B28" s="45" t="s">
        <v>28</v>
      </c>
      <c r="C28" s="48" t="s">
        <v>29</v>
      </c>
      <c r="D28" s="123">
        <v>52</v>
      </c>
      <c r="E28" s="62">
        <v>87</v>
      </c>
      <c r="F28" s="62">
        <v>87</v>
      </c>
      <c r="G28" s="61">
        <v>96</v>
      </c>
    </row>
    <row r="29" spans="1:7" ht="14.4" customHeight="1">
      <c r="A29" s="42"/>
      <c r="B29" s="84" t="s">
        <v>13</v>
      </c>
      <c r="C29" s="48" t="s">
        <v>14</v>
      </c>
      <c r="D29" s="123">
        <v>1202</v>
      </c>
      <c r="E29" s="123">
        <v>900</v>
      </c>
      <c r="F29" s="123">
        <f>300+E29</f>
        <v>1200</v>
      </c>
      <c r="G29" s="7">
        <v>1500</v>
      </c>
    </row>
    <row r="30" spans="1:7" ht="14.4" customHeight="1">
      <c r="A30" s="42"/>
      <c r="B30" s="84" t="s">
        <v>15</v>
      </c>
      <c r="C30" s="48" t="s">
        <v>16</v>
      </c>
      <c r="D30" s="123">
        <v>13640</v>
      </c>
      <c r="E30" s="123">
        <v>1500</v>
      </c>
      <c r="F30" s="123">
        <f>E30+2500</f>
        <v>4000</v>
      </c>
      <c r="G30" s="7">
        <v>4000</v>
      </c>
    </row>
    <row r="31" spans="1:7" ht="14.4" customHeight="1">
      <c r="A31" s="42"/>
      <c r="B31" s="84" t="s">
        <v>17</v>
      </c>
      <c r="C31" s="48" t="s">
        <v>18</v>
      </c>
      <c r="D31" s="123">
        <v>6688</v>
      </c>
      <c r="E31" s="123">
        <v>1125</v>
      </c>
      <c r="F31" s="123">
        <v>1125</v>
      </c>
      <c r="G31" s="7">
        <v>1238</v>
      </c>
    </row>
    <row r="32" spans="1:7" ht="14.4" customHeight="1">
      <c r="A32" s="42"/>
      <c r="B32" s="84" t="s">
        <v>19</v>
      </c>
      <c r="C32" s="48" t="s">
        <v>20</v>
      </c>
      <c r="D32" s="123">
        <v>48553</v>
      </c>
      <c r="E32" s="123">
        <v>23250</v>
      </c>
      <c r="F32" s="123">
        <v>23250</v>
      </c>
      <c r="G32" s="7">
        <v>44997</v>
      </c>
    </row>
    <row r="33" spans="1:7" ht="14.4" customHeight="1">
      <c r="A33" s="42"/>
      <c r="B33" s="84" t="s">
        <v>22</v>
      </c>
      <c r="C33" s="48" t="s">
        <v>23</v>
      </c>
      <c r="D33" s="123">
        <v>800</v>
      </c>
      <c r="E33" s="123">
        <v>800</v>
      </c>
      <c r="F33" s="123">
        <v>800</v>
      </c>
      <c r="G33" s="7">
        <v>800</v>
      </c>
    </row>
    <row r="34" spans="1:7" ht="26.4">
      <c r="A34" s="42"/>
      <c r="B34" s="84" t="s">
        <v>200</v>
      </c>
      <c r="C34" s="53" t="s">
        <v>203</v>
      </c>
      <c r="D34" s="49">
        <v>0</v>
      </c>
      <c r="E34" s="123">
        <v>648737</v>
      </c>
      <c r="F34" s="123">
        <f>648737-210000</f>
        <v>438737</v>
      </c>
      <c r="G34" s="49">
        <v>0</v>
      </c>
    </row>
    <row r="35" spans="1:7" ht="14.4" customHeight="1">
      <c r="A35" s="42"/>
      <c r="B35" s="84" t="s">
        <v>24</v>
      </c>
      <c r="C35" s="48" t="s">
        <v>25</v>
      </c>
      <c r="D35" s="123">
        <v>7426</v>
      </c>
      <c r="E35" s="123">
        <v>1875</v>
      </c>
      <c r="F35" s="123">
        <f>E35+13500</f>
        <v>15375</v>
      </c>
      <c r="G35" s="7">
        <v>2500</v>
      </c>
    </row>
    <row r="36" spans="1:7" ht="14.4" customHeight="1">
      <c r="A36" s="42"/>
      <c r="B36" s="84" t="s">
        <v>26</v>
      </c>
      <c r="C36" s="48" t="s">
        <v>27</v>
      </c>
      <c r="D36" s="62">
        <v>4512</v>
      </c>
      <c r="E36" s="62">
        <v>3399</v>
      </c>
      <c r="F36" s="62">
        <v>3399</v>
      </c>
      <c r="G36" s="61">
        <v>4500</v>
      </c>
    </row>
    <row r="37" spans="1:7" ht="14.4" customHeight="1">
      <c r="A37" s="42"/>
      <c r="B37" s="84" t="s">
        <v>217</v>
      </c>
      <c r="C37" s="48" t="s">
        <v>218</v>
      </c>
      <c r="D37" s="51">
        <v>0</v>
      </c>
      <c r="E37" s="114">
        <v>42833</v>
      </c>
      <c r="F37" s="62">
        <v>42833</v>
      </c>
      <c r="G37" s="61">
        <v>42833</v>
      </c>
    </row>
    <row r="38" spans="1:7" ht="27" customHeight="1">
      <c r="A38" s="42"/>
      <c r="B38" s="84" t="s">
        <v>221</v>
      </c>
      <c r="C38" s="48" t="s">
        <v>222</v>
      </c>
      <c r="D38" s="49">
        <v>0</v>
      </c>
      <c r="E38" s="149">
        <v>14800</v>
      </c>
      <c r="F38" s="123">
        <v>14800</v>
      </c>
      <c r="G38" s="7">
        <v>14800</v>
      </c>
    </row>
    <row r="39" spans="1:7" ht="14.4" customHeight="1">
      <c r="A39" s="42" t="s">
        <v>5</v>
      </c>
      <c r="B39" s="45">
        <v>60</v>
      </c>
      <c r="C39" s="46" t="s">
        <v>166</v>
      </c>
      <c r="D39" s="58">
        <f t="shared" ref="D39:F39" si="0">SUM(D26:D38)</f>
        <v>148788</v>
      </c>
      <c r="E39" s="58">
        <f t="shared" si="0"/>
        <v>813861</v>
      </c>
      <c r="F39" s="58">
        <f t="shared" si="0"/>
        <v>620161</v>
      </c>
      <c r="G39" s="58">
        <v>193638</v>
      </c>
    </row>
    <row r="40" spans="1:7" ht="14.4" customHeight="1">
      <c r="A40" s="42" t="s">
        <v>5</v>
      </c>
      <c r="B40" s="43">
        <v>1E-3</v>
      </c>
      <c r="C40" s="59" t="s">
        <v>10</v>
      </c>
      <c r="D40" s="75">
        <f t="shared" ref="D40:F40" si="1">D39</f>
        <v>148788</v>
      </c>
      <c r="E40" s="75">
        <f t="shared" si="1"/>
        <v>813861</v>
      </c>
      <c r="F40" s="75">
        <f t="shared" si="1"/>
        <v>620161</v>
      </c>
      <c r="G40" s="60">
        <v>193638</v>
      </c>
    </row>
    <row r="41" spans="1:7" ht="10.050000000000001" customHeight="1">
      <c r="A41" s="42"/>
      <c r="B41" s="43"/>
      <c r="C41" s="59"/>
      <c r="D41" s="51"/>
      <c r="E41" s="62"/>
      <c r="F41" s="63"/>
      <c r="G41" s="64"/>
    </row>
    <row r="42" spans="1:7" ht="13.95" customHeight="1">
      <c r="A42" s="42"/>
      <c r="B42" s="43">
        <v>3.0000000000000001E-3</v>
      </c>
      <c r="C42" s="59" t="s">
        <v>167</v>
      </c>
      <c r="D42" s="66"/>
      <c r="E42" s="66"/>
      <c r="F42" s="67"/>
      <c r="G42" s="67"/>
    </row>
    <row r="43" spans="1:7" ht="13.95" customHeight="1">
      <c r="A43" s="42"/>
      <c r="B43" s="45">
        <v>61</v>
      </c>
      <c r="C43" s="46" t="s">
        <v>30</v>
      </c>
      <c r="D43" s="66"/>
      <c r="E43" s="66"/>
      <c r="F43" s="67"/>
      <c r="G43" s="67"/>
    </row>
    <row r="44" spans="1:7" ht="13.95" customHeight="1">
      <c r="A44" s="42"/>
      <c r="B44" s="84" t="s">
        <v>31</v>
      </c>
      <c r="C44" s="46" t="s">
        <v>12</v>
      </c>
      <c r="D44" s="62">
        <v>33759</v>
      </c>
      <c r="E44" s="62">
        <v>47351</v>
      </c>
      <c r="F44" s="62">
        <v>47351</v>
      </c>
      <c r="G44" s="61">
        <v>13084</v>
      </c>
    </row>
    <row r="45" spans="1:7" ht="13.95" customHeight="1">
      <c r="A45" s="42"/>
      <c r="B45" s="84" t="s">
        <v>223</v>
      </c>
      <c r="C45" s="46" t="s">
        <v>210</v>
      </c>
      <c r="D45" s="51">
        <v>0</v>
      </c>
      <c r="E45" s="62">
        <v>72</v>
      </c>
      <c r="F45" s="62">
        <v>72</v>
      </c>
      <c r="G45" s="61">
        <v>143</v>
      </c>
    </row>
    <row r="46" spans="1:7" ht="13.95" customHeight="1">
      <c r="A46" s="42"/>
      <c r="B46" s="84" t="s">
        <v>32</v>
      </c>
      <c r="C46" s="46" t="s">
        <v>14</v>
      </c>
      <c r="D46" s="62">
        <v>400</v>
      </c>
      <c r="E46" s="62">
        <v>300</v>
      </c>
      <c r="F46" s="62">
        <v>300</v>
      </c>
      <c r="G46" s="61">
        <v>300</v>
      </c>
    </row>
    <row r="47" spans="1:7" ht="13.95" customHeight="1">
      <c r="A47" s="42"/>
      <c r="B47" s="84" t="s">
        <v>33</v>
      </c>
      <c r="C47" s="46" t="s">
        <v>16</v>
      </c>
      <c r="D47" s="62">
        <v>337</v>
      </c>
      <c r="E47" s="62">
        <v>270</v>
      </c>
      <c r="F47" s="62">
        <f>200+E47</f>
        <v>470</v>
      </c>
      <c r="G47" s="61">
        <v>200</v>
      </c>
    </row>
    <row r="48" spans="1:7" ht="13.95" customHeight="1">
      <c r="A48" s="42"/>
      <c r="B48" s="84" t="s">
        <v>34</v>
      </c>
      <c r="C48" s="48" t="s">
        <v>27</v>
      </c>
      <c r="D48" s="62">
        <v>800</v>
      </c>
      <c r="E48" s="62">
        <v>600</v>
      </c>
      <c r="F48" s="62">
        <f>300+E48</f>
        <v>900</v>
      </c>
      <c r="G48" s="61">
        <v>400</v>
      </c>
    </row>
    <row r="49" spans="1:7" ht="13.95" customHeight="1">
      <c r="A49" s="42"/>
      <c r="B49" s="84" t="s">
        <v>35</v>
      </c>
      <c r="C49" s="46" t="s">
        <v>36</v>
      </c>
      <c r="D49" s="123">
        <v>600</v>
      </c>
      <c r="E49" s="62">
        <v>450</v>
      </c>
      <c r="F49" s="62">
        <v>450</v>
      </c>
      <c r="G49" s="61">
        <v>100</v>
      </c>
    </row>
    <row r="50" spans="1:7" ht="13.95" customHeight="1">
      <c r="A50" s="42" t="s">
        <v>5</v>
      </c>
      <c r="B50" s="45">
        <v>61</v>
      </c>
      <c r="C50" s="46" t="s">
        <v>30</v>
      </c>
      <c r="D50" s="58">
        <f t="shared" ref="D50:F50" si="2">SUM(D44:D49)</f>
        <v>35896</v>
      </c>
      <c r="E50" s="58">
        <f t="shared" si="2"/>
        <v>49043</v>
      </c>
      <c r="F50" s="58">
        <f t="shared" si="2"/>
        <v>49543</v>
      </c>
      <c r="G50" s="58">
        <v>14227</v>
      </c>
    </row>
    <row r="51" spans="1:7" ht="10.050000000000001" customHeight="1">
      <c r="A51" s="42"/>
      <c r="B51" s="45"/>
      <c r="C51" s="46"/>
      <c r="D51" s="69"/>
      <c r="E51" s="69"/>
      <c r="F51" s="69"/>
      <c r="G51" s="69"/>
    </row>
    <row r="52" spans="1:7" ht="13.95" customHeight="1">
      <c r="A52" s="42"/>
      <c r="B52" s="45">
        <v>62</v>
      </c>
      <c r="C52" s="46" t="s">
        <v>235</v>
      </c>
      <c r="D52" s="62"/>
      <c r="E52" s="62"/>
      <c r="F52" s="63"/>
      <c r="G52" s="63"/>
    </row>
    <row r="53" spans="1:7" ht="13.95" customHeight="1">
      <c r="A53" s="42"/>
      <c r="B53" s="84" t="s">
        <v>39</v>
      </c>
      <c r="C53" s="46" t="s">
        <v>12</v>
      </c>
      <c r="D53" s="51">
        <v>0</v>
      </c>
      <c r="E53" s="51">
        <v>0</v>
      </c>
      <c r="F53" s="51">
        <v>0</v>
      </c>
      <c r="G53" s="61">
        <v>31709</v>
      </c>
    </row>
    <row r="54" spans="1:7" s="147" customFormat="1" ht="13.95" customHeight="1">
      <c r="A54" s="42"/>
      <c r="B54" s="84" t="s">
        <v>211</v>
      </c>
      <c r="C54" s="46" t="s">
        <v>210</v>
      </c>
      <c r="D54" s="51">
        <v>0</v>
      </c>
      <c r="E54" s="51">
        <v>0</v>
      </c>
      <c r="F54" s="51">
        <v>0</v>
      </c>
      <c r="G54" s="61">
        <v>1</v>
      </c>
    </row>
    <row r="55" spans="1:7" ht="13.95" customHeight="1">
      <c r="A55" s="42"/>
      <c r="B55" s="84" t="s">
        <v>40</v>
      </c>
      <c r="C55" s="46" t="s">
        <v>14</v>
      </c>
      <c r="D55" s="51">
        <v>0</v>
      </c>
      <c r="E55" s="51">
        <v>0</v>
      </c>
      <c r="F55" s="51">
        <v>0</v>
      </c>
      <c r="G55" s="61">
        <v>350</v>
      </c>
    </row>
    <row r="56" spans="1:7" ht="13.95" customHeight="1">
      <c r="A56" s="42"/>
      <c r="B56" s="84" t="s">
        <v>41</v>
      </c>
      <c r="C56" s="46" t="s">
        <v>16</v>
      </c>
      <c r="D56" s="51">
        <v>0</v>
      </c>
      <c r="E56" s="51">
        <v>0</v>
      </c>
      <c r="F56" s="51">
        <v>0</v>
      </c>
      <c r="G56" s="61">
        <v>270</v>
      </c>
    </row>
    <row r="57" spans="1:7" ht="13.95" customHeight="1">
      <c r="A57" s="54"/>
      <c r="B57" s="150" t="s">
        <v>45</v>
      </c>
      <c r="C57" s="55" t="s">
        <v>27</v>
      </c>
      <c r="D57" s="56">
        <v>0</v>
      </c>
      <c r="E57" s="56">
        <v>0</v>
      </c>
      <c r="F57" s="56">
        <v>0</v>
      </c>
      <c r="G57" s="60">
        <v>600</v>
      </c>
    </row>
    <row r="58" spans="1:7" ht="13.95" customHeight="1">
      <c r="A58" s="42"/>
      <c r="B58" s="84" t="s">
        <v>193</v>
      </c>
      <c r="C58" s="46" t="s">
        <v>36</v>
      </c>
      <c r="D58" s="51">
        <v>0</v>
      </c>
      <c r="E58" s="51">
        <v>0</v>
      </c>
      <c r="F58" s="51">
        <v>0</v>
      </c>
      <c r="G58" s="61">
        <v>395</v>
      </c>
    </row>
    <row r="59" spans="1:7" ht="13.95" customHeight="1">
      <c r="A59" s="42" t="s">
        <v>5</v>
      </c>
      <c r="B59" s="45">
        <v>62</v>
      </c>
      <c r="C59" s="46" t="s">
        <v>235</v>
      </c>
      <c r="D59" s="57">
        <f>SUM(D53:D58)</f>
        <v>0</v>
      </c>
      <c r="E59" s="57">
        <f t="shared" ref="E59:F59" si="3">SUM(E53:E58)</f>
        <v>0</v>
      </c>
      <c r="F59" s="57">
        <f t="shared" si="3"/>
        <v>0</v>
      </c>
      <c r="G59" s="58">
        <v>33325</v>
      </c>
    </row>
    <row r="60" spans="1:7" ht="13.95" customHeight="1">
      <c r="A60" s="42" t="s">
        <v>5</v>
      </c>
      <c r="B60" s="43">
        <v>3.0000000000000001E-3</v>
      </c>
      <c r="C60" s="59" t="s">
        <v>167</v>
      </c>
      <c r="D60" s="58">
        <f>D50+D59</f>
        <v>35896</v>
      </c>
      <c r="E60" s="58">
        <f t="shared" ref="E60:F60" si="4">E50+E59</f>
        <v>49043</v>
      </c>
      <c r="F60" s="58">
        <f t="shared" si="4"/>
        <v>49543</v>
      </c>
      <c r="G60" s="58">
        <v>47552</v>
      </c>
    </row>
    <row r="61" spans="1:7">
      <c r="A61" s="42"/>
      <c r="B61" s="72"/>
      <c r="C61" s="59"/>
      <c r="D61" s="61"/>
      <c r="E61" s="61"/>
      <c r="F61" s="64"/>
      <c r="G61" s="64"/>
    </row>
    <row r="62" spans="1:7" ht="13.95" customHeight="1">
      <c r="A62" s="42"/>
      <c r="B62" s="43">
        <v>0.10100000000000001</v>
      </c>
      <c r="C62" s="59" t="s">
        <v>37</v>
      </c>
      <c r="D62" s="47"/>
      <c r="E62" s="47"/>
      <c r="F62" s="73"/>
      <c r="G62" s="73"/>
    </row>
    <row r="63" spans="1:7" ht="13.95" customHeight="1">
      <c r="A63" s="42"/>
      <c r="B63" s="45">
        <v>62</v>
      </c>
      <c r="C63" s="46" t="s">
        <v>38</v>
      </c>
      <c r="D63" s="47"/>
      <c r="E63" s="47"/>
      <c r="F63" s="73"/>
      <c r="G63" s="73"/>
    </row>
    <row r="64" spans="1:7" ht="13.95" customHeight="1">
      <c r="A64" s="42"/>
      <c r="B64" s="84" t="s">
        <v>39</v>
      </c>
      <c r="C64" s="46" t="s">
        <v>12</v>
      </c>
      <c r="D64" s="123">
        <v>152768</v>
      </c>
      <c r="E64" s="123">
        <v>266748</v>
      </c>
      <c r="F64" s="123">
        <f>266748-100000</f>
        <v>166748</v>
      </c>
      <c r="G64" s="7">
        <v>162552</v>
      </c>
    </row>
    <row r="65" spans="1:7" ht="13.95" customHeight="1">
      <c r="A65" s="42"/>
      <c r="B65" s="84" t="s">
        <v>211</v>
      </c>
      <c r="C65" s="46" t="s">
        <v>210</v>
      </c>
      <c r="D65" s="49">
        <v>0</v>
      </c>
      <c r="E65" s="123">
        <v>489</v>
      </c>
      <c r="F65" s="123">
        <v>489</v>
      </c>
      <c r="G65" s="7">
        <v>576</v>
      </c>
    </row>
    <row r="66" spans="1:7" ht="13.95" customHeight="1">
      <c r="A66" s="42"/>
      <c r="B66" s="84" t="s">
        <v>40</v>
      </c>
      <c r="C66" s="46" t="s">
        <v>14</v>
      </c>
      <c r="D66" s="123">
        <v>2500</v>
      </c>
      <c r="E66" s="123">
        <v>1875</v>
      </c>
      <c r="F66" s="123">
        <v>1875</v>
      </c>
      <c r="G66" s="7">
        <v>2063</v>
      </c>
    </row>
    <row r="67" spans="1:7" ht="13.95" customHeight="1">
      <c r="A67" s="42"/>
      <c r="B67" s="84" t="s">
        <v>41</v>
      </c>
      <c r="C67" s="46" t="s">
        <v>16</v>
      </c>
      <c r="D67" s="123">
        <v>2000</v>
      </c>
      <c r="E67" s="123">
        <v>1500</v>
      </c>
      <c r="F67" s="123">
        <f>E67+714</f>
        <v>2214</v>
      </c>
      <c r="G67" s="7">
        <v>2214</v>
      </c>
    </row>
    <row r="68" spans="1:7" ht="13.95" customHeight="1">
      <c r="A68" s="42"/>
      <c r="B68" s="84" t="s">
        <v>42</v>
      </c>
      <c r="C68" s="46" t="s">
        <v>43</v>
      </c>
      <c r="D68" s="123">
        <v>586</v>
      </c>
      <c r="E68" s="123">
        <v>563</v>
      </c>
      <c r="F68" s="123">
        <v>563</v>
      </c>
      <c r="G68" s="7">
        <v>619</v>
      </c>
    </row>
    <row r="69" spans="1:7" ht="13.95" customHeight="1">
      <c r="A69" s="42"/>
      <c r="B69" s="84" t="s">
        <v>44</v>
      </c>
      <c r="C69" s="48" t="s">
        <v>23</v>
      </c>
      <c r="D69" s="123">
        <v>1000</v>
      </c>
      <c r="E69" s="123">
        <v>1000</v>
      </c>
      <c r="F69" s="123">
        <v>1000</v>
      </c>
      <c r="G69" s="7">
        <v>1000</v>
      </c>
    </row>
    <row r="70" spans="1:7" ht="13.95" customHeight="1">
      <c r="A70" s="42"/>
      <c r="B70" s="84" t="s">
        <v>45</v>
      </c>
      <c r="C70" s="48" t="s">
        <v>27</v>
      </c>
      <c r="D70" s="123">
        <v>3363</v>
      </c>
      <c r="E70" s="123">
        <v>2400</v>
      </c>
      <c r="F70" s="123">
        <f>E70+300</f>
        <v>2700</v>
      </c>
      <c r="G70" s="7">
        <v>3500</v>
      </c>
    </row>
    <row r="71" spans="1:7" ht="13.95" customHeight="1">
      <c r="A71" s="42" t="s">
        <v>5</v>
      </c>
      <c r="B71" s="45">
        <v>62</v>
      </c>
      <c r="C71" s="46" t="s">
        <v>38</v>
      </c>
      <c r="D71" s="58">
        <f t="shared" ref="D71:F71" si="5">SUM(D64:D70)</f>
        <v>162217</v>
      </c>
      <c r="E71" s="58">
        <f t="shared" si="5"/>
        <v>274575</v>
      </c>
      <c r="F71" s="58">
        <f t="shared" si="5"/>
        <v>175589</v>
      </c>
      <c r="G71" s="58">
        <v>172524</v>
      </c>
    </row>
    <row r="72" spans="1:7">
      <c r="A72" s="42"/>
      <c r="B72" s="45"/>
      <c r="C72" s="46"/>
      <c r="D72" s="62"/>
      <c r="E72" s="62"/>
      <c r="F72" s="63"/>
      <c r="G72" s="64"/>
    </row>
    <row r="73" spans="1:7" ht="13.65" customHeight="1">
      <c r="A73" s="42"/>
      <c r="B73" s="45">
        <v>63</v>
      </c>
      <c r="C73" s="46" t="s">
        <v>46</v>
      </c>
      <c r="D73" s="61"/>
      <c r="E73" s="47"/>
      <c r="F73" s="73"/>
      <c r="G73" s="73"/>
    </row>
    <row r="74" spans="1:7" ht="13.65" customHeight="1">
      <c r="A74" s="42"/>
      <c r="B74" s="84" t="s">
        <v>47</v>
      </c>
      <c r="C74" s="46" t="s">
        <v>12</v>
      </c>
      <c r="D74" s="123">
        <v>69019</v>
      </c>
      <c r="E74" s="123">
        <v>81133</v>
      </c>
      <c r="F74" s="123">
        <v>81133</v>
      </c>
      <c r="G74" s="7">
        <v>76042</v>
      </c>
    </row>
    <row r="75" spans="1:7" ht="13.65" customHeight="1">
      <c r="A75" s="42"/>
      <c r="B75" s="84" t="s">
        <v>224</v>
      </c>
      <c r="C75" s="46" t="s">
        <v>210</v>
      </c>
      <c r="D75" s="49">
        <v>0</v>
      </c>
      <c r="E75" s="123">
        <v>72</v>
      </c>
      <c r="F75" s="123">
        <v>72</v>
      </c>
      <c r="G75" s="7">
        <v>849</v>
      </c>
    </row>
    <row r="76" spans="1:7" ht="13.65" customHeight="1">
      <c r="A76" s="42"/>
      <c r="B76" s="84" t="s">
        <v>48</v>
      </c>
      <c r="C76" s="46" t="s">
        <v>14</v>
      </c>
      <c r="D76" s="62">
        <v>2000</v>
      </c>
      <c r="E76" s="62">
        <v>1500</v>
      </c>
      <c r="F76" s="62">
        <v>1500</v>
      </c>
      <c r="G76" s="61">
        <v>1650</v>
      </c>
    </row>
    <row r="77" spans="1:7" ht="13.65" customHeight="1">
      <c r="A77" s="42"/>
      <c r="B77" s="84" t="s">
        <v>49</v>
      </c>
      <c r="C77" s="46" t="s">
        <v>16</v>
      </c>
      <c r="D77" s="62">
        <v>1499</v>
      </c>
      <c r="E77" s="62">
        <v>1125</v>
      </c>
      <c r="F77" s="62">
        <f>E77+100</f>
        <v>1225</v>
      </c>
      <c r="G77" s="61">
        <v>1225</v>
      </c>
    </row>
    <row r="78" spans="1:7" ht="13.65" customHeight="1">
      <c r="A78" s="42"/>
      <c r="B78" s="84" t="s">
        <v>50</v>
      </c>
      <c r="C78" s="48" t="s">
        <v>23</v>
      </c>
      <c r="D78" s="123">
        <v>200</v>
      </c>
      <c r="E78" s="123">
        <v>200</v>
      </c>
      <c r="F78" s="123">
        <v>200</v>
      </c>
      <c r="G78" s="7">
        <v>300</v>
      </c>
    </row>
    <row r="79" spans="1:7" ht="13.65" customHeight="1">
      <c r="A79" s="42"/>
      <c r="B79" s="84" t="s">
        <v>51</v>
      </c>
      <c r="C79" s="48" t="s">
        <v>27</v>
      </c>
      <c r="D79" s="123">
        <v>1500</v>
      </c>
      <c r="E79" s="123">
        <v>1125</v>
      </c>
      <c r="F79" s="123">
        <f>E79+500</f>
        <v>1625</v>
      </c>
      <c r="G79" s="7">
        <v>1625</v>
      </c>
    </row>
    <row r="80" spans="1:7">
      <c r="A80" s="42"/>
      <c r="B80" s="45"/>
      <c r="C80" s="46"/>
      <c r="D80" s="74"/>
      <c r="E80" s="74"/>
      <c r="F80" s="65"/>
      <c r="G80" s="64"/>
    </row>
    <row r="81" spans="1:7" ht="52.8">
      <c r="A81" s="45"/>
      <c r="B81" s="45">
        <v>83</v>
      </c>
      <c r="C81" s="46" t="s">
        <v>205</v>
      </c>
      <c r="D81" s="74"/>
      <c r="E81" s="74"/>
      <c r="F81" s="65"/>
      <c r="G81" s="64"/>
    </row>
    <row r="82" spans="1:7" ht="15" customHeight="1">
      <c r="A82" s="45"/>
      <c r="B82" s="84" t="s">
        <v>157</v>
      </c>
      <c r="C82" s="46" t="s">
        <v>156</v>
      </c>
      <c r="D82" s="75">
        <v>2199</v>
      </c>
      <c r="E82" s="75">
        <v>6499</v>
      </c>
      <c r="F82" s="75">
        <v>6499</v>
      </c>
      <c r="G82" s="75">
        <v>6499</v>
      </c>
    </row>
    <row r="83" spans="1:7" s="76" customFormat="1" ht="52.8">
      <c r="A83" s="42" t="s">
        <v>5</v>
      </c>
      <c r="B83" s="45">
        <v>83</v>
      </c>
      <c r="C83" s="46" t="s">
        <v>205</v>
      </c>
      <c r="D83" s="58">
        <f t="shared" ref="D83:F83" si="6">D82</f>
        <v>2199</v>
      </c>
      <c r="E83" s="58">
        <f t="shared" si="6"/>
        <v>6499</v>
      </c>
      <c r="F83" s="58">
        <f t="shared" si="6"/>
        <v>6499</v>
      </c>
      <c r="G83" s="58">
        <v>6499</v>
      </c>
    </row>
    <row r="84" spans="1:7" s="76" customFormat="1" ht="14.25" customHeight="1">
      <c r="A84" s="42"/>
      <c r="B84" s="45"/>
      <c r="C84" s="46"/>
      <c r="D84" s="62"/>
      <c r="E84" s="62"/>
      <c r="F84" s="63"/>
      <c r="G84" s="63"/>
    </row>
    <row r="85" spans="1:7" s="76" customFormat="1" ht="26.4">
      <c r="A85" s="42"/>
      <c r="B85" s="45">
        <v>84</v>
      </c>
      <c r="C85" s="46" t="s">
        <v>250</v>
      </c>
      <c r="D85" s="62"/>
      <c r="E85" s="62"/>
      <c r="F85" s="63"/>
      <c r="G85" s="63"/>
    </row>
    <row r="86" spans="1:7" s="76" customFormat="1" ht="13.95" customHeight="1">
      <c r="A86" s="42"/>
      <c r="B86" s="84" t="s">
        <v>236</v>
      </c>
      <c r="C86" s="46" t="s">
        <v>12</v>
      </c>
      <c r="D86" s="51">
        <v>0</v>
      </c>
      <c r="E86" s="51">
        <v>0</v>
      </c>
      <c r="F86" s="51">
        <v>0</v>
      </c>
      <c r="G86" s="62">
        <v>45000</v>
      </c>
    </row>
    <row r="87" spans="1:7" s="76" customFormat="1" ht="13.95" customHeight="1">
      <c r="A87" s="42"/>
      <c r="B87" s="84" t="s">
        <v>237</v>
      </c>
      <c r="C87" s="46" t="s">
        <v>14</v>
      </c>
      <c r="D87" s="51">
        <v>0</v>
      </c>
      <c r="E87" s="51">
        <v>0</v>
      </c>
      <c r="F87" s="51">
        <v>0</v>
      </c>
      <c r="G87" s="62">
        <v>800</v>
      </c>
    </row>
    <row r="88" spans="1:7" s="76" customFormat="1" ht="13.95" customHeight="1">
      <c r="A88" s="42"/>
      <c r="B88" s="84" t="s">
        <v>238</v>
      </c>
      <c r="C88" s="46" t="s">
        <v>16</v>
      </c>
      <c r="D88" s="51">
        <v>0</v>
      </c>
      <c r="E88" s="51">
        <v>0</v>
      </c>
      <c r="F88" s="51">
        <v>0</v>
      </c>
      <c r="G88" s="62">
        <v>1000</v>
      </c>
    </row>
    <row r="89" spans="1:7" s="76" customFormat="1" ht="13.95" customHeight="1">
      <c r="A89" s="42"/>
      <c r="B89" s="84" t="s">
        <v>239</v>
      </c>
      <c r="C89" s="48" t="s">
        <v>23</v>
      </c>
      <c r="D89" s="51">
        <v>0</v>
      </c>
      <c r="E89" s="51">
        <v>0</v>
      </c>
      <c r="F89" s="51">
        <v>0</v>
      </c>
      <c r="G89" s="62">
        <v>100</v>
      </c>
    </row>
    <row r="90" spans="1:7" s="76" customFormat="1" ht="13.95" customHeight="1">
      <c r="A90" s="42"/>
      <c r="B90" s="84" t="s">
        <v>240</v>
      </c>
      <c r="C90" s="48" t="s">
        <v>27</v>
      </c>
      <c r="D90" s="51">
        <v>0</v>
      </c>
      <c r="E90" s="51">
        <v>0</v>
      </c>
      <c r="F90" s="51">
        <v>0</v>
      </c>
      <c r="G90" s="62">
        <v>1400</v>
      </c>
    </row>
    <row r="91" spans="1:7" s="76" customFormat="1" ht="26.4">
      <c r="A91" s="42" t="s">
        <v>5</v>
      </c>
      <c r="B91" s="45">
        <v>84</v>
      </c>
      <c r="C91" s="46" t="s">
        <v>251</v>
      </c>
      <c r="D91" s="57">
        <f>SUM(D86:D90)</f>
        <v>0</v>
      </c>
      <c r="E91" s="57">
        <f t="shared" ref="E91:F91" si="7">SUM(E86:E90)</f>
        <v>0</v>
      </c>
      <c r="F91" s="57">
        <f t="shared" si="7"/>
        <v>0</v>
      </c>
      <c r="G91" s="58">
        <v>48300</v>
      </c>
    </row>
    <row r="92" spans="1:7" s="76" customFormat="1" ht="13.65" customHeight="1">
      <c r="A92" s="42" t="s">
        <v>5</v>
      </c>
      <c r="B92" s="45">
        <v>63</v>
      </c>
      <c r="C92" s="46" t="s">
        <v>46</v>
      </c>
      <c r="D92" s="75">
        <f>SUM(D74:D80)+D83+D91</f>
        <v>76417</v>
      </c>
      <c r="E92" s="75">
        <f t="shared" ref="E92:F92" si="8">SUM(E74:E80)+E83+E91</f>
        <v>91654</v>
      </c>
      <c r="F92" s="75">
        <f t="shared" si="8"/>
        <v>92254</v>
      </c>
      <c r="G92" s="75">
        <v>136490</v>
      </c>
    </row>
    <row r="93" spans="1:7" ht="13.65" customHeight="1">
      <c r="A93" s="42" t="s">
        <v>5</v>
      </c>
      <c r="B93" s="43">
        <v>0.10100000000000001</v>
      </c>
      <c r="C93" s="59" t="s">
        <v>37</v>
      </c>
      <c r="D93" s="75">
        <f t="shared" ref="D93:F93" si="9">D92+D71</f>
        <v>238634</v>
      </c>
      <c r="E93" s="75">
        <f t="shared" si="9"/>
        <v>366229</v>
      </c>
      <c r="F93" s="75">
        <f t="shared" si="9"/>
        <v>267843</v>
      </c>
      <c r="G93" s="75">
        <v>309014</v>
      </c>
    </row>
    <row r="94" spans="1:7">
      <c r="A94" s="42"/>
      <c r="B94" s="43"/>
      <c r="C94" s="59"/>
      <c r="D94" s="62"/>
      <c r="E94" s="62"/>
      <c r="F94" s="63"/>
      <c r="G94" s="63"/>
    </row>
    <row r="95" spans="1:7" ht="13.95" customHeight="1">
      <c r="A95" s="42"/>
      <c r="B95" s="43">
        <v>0.104</v>
      </c>
      <c r="C95" s="59" t="s">
        <v>52</v>
      </c>
      <c r="D95" s="66"/>
      <c r="E95" s="66"/>
      <c r="F95" s="67"/>
      <c r="G95" s="67"/>
    </row>
    <row r="96" spans="1:7" ht="13.95" customHeight="1">
      <c r="A96" s="42"/>
      <c r="B96" s="45">
        <v>64</v>
      </c>
      <c r="C96" s="46" t="s">
        <v>53</v>
      </c>
      <c r="D96" s="66"/>
      <c r="E96" s="66"/>
      <c r="F96" s="67"/>
      <c r="G96" s="67"/>
    </row>
    <row r="97" spans="1:7" ht="13.95" customHeight="1">
      <c r="A97" s="42"/>
      <c r="B97" s="84" t="s">
        <v>54</v>
      </c>
      <c r="C97" s="46" t="s">
        <v>12</v>
      </c>
      <c r="D97" s="62">
        <v>613498</v>
      </c>
      <c r="E97" s="62">
        <v>737726</v>
      </c>
      <c r="F97" s="62">
        <v>737726</v>
      </c>
      <c r="G97" s="61">
        <v>718570</v>
      </c>
    </row>
    <row r="98" spans="1:7" s="147" customFormat="1" ht="13.95" customHeight="1">
      <c r="A98" s="42"/>
      <c r="B98" s="84" t="s">
        <v>232</v>
      </c>
      <c r="C98" s="46" t="s">
        <v>210</v>
      </c>
      <c r="D98" s="51">
        <v>0</v>
      </c>
      <c r="E98" s="51">
        <v>0</v>
      </c>
      <c r="F98" s="51">
        <v>0</v>
      </c>
      <c r="G98" s="61">
        <v>144</v>
      </c>
    </row>
    <row r="99" spans="1:7" ht="13.95" customHeight="1">
      <c r="A99" s="42"/>
      <c r="B99" s="84" t="s">
        <v>55</v>
      </c>
      <c r="C99" s="46" t="s">
        <v>14</v>
      </c>
      <c r="D99" s="123">
        <v>8313</v>
      </c>
      <c r="E99" s="62">
        <v>6375</v>
      </c>
      <c r="F99" s="62">
        <f>E99+4700</f>
        <v>11075</v>
      </c>
      <c r="G99" s="61">
        <v>8000</v>
      </c>
    </row>
    <row r="100" spans="1:7" ht="13.95" customHeight="1">
      <c r="A100" s="42"/>
      <c r="B100" s="84" t="s">
        <v>56</v>
      </c>
      <c r="C100" s="46" t="s">
        <v>16</v>
      </c>
      <c r="D100" s="123">
        <v>1550</v>
      </c>
      <c r="E100" s="62">
        <v>1163</v>
      </c>
      <c r="F100" s="62">
        <f>E100+200</f>
        <v>1363</v>
      </c>
      <c r="G100" s="61">
        <v>1363</v>
      </c>
    </row>
    <row r="101" spans="1:7" ht="13.95" customHeight="1">
      <c r="A101" s="42"/>
      <c r="B101" s="84" t="s">
        <v>57</v>
      </c>
      <c r="C101" s="46" t="s">
        <v>27</v>
      </c>
      <c r="D101" s="123">
        <v>6300</v>
      </c>
      <c r="E101" s="123">
        <v>4725</v>
      </c>
      <c r="F101" s="123">
        <v>4725</v>
      </c>
      <c r="G101" s="7">
        <v>5198</v>
      </c>
    </row>
    <row r="102" spans="1:7" ht="13.95" customHeight="1">
      <c r="A102" s="54" t="s">
        <v>5</v>
      </c>
      <c r="B102" s="138">
        <v>64</v>
      </c>
      <c r="C102" s="77" t="s">
        <v>53</v>
      </c>
      <c r="D102" s="58">
        <f t="shared" ref="D102:F102" si="10">SUM(D97:D101)</f>
        <v>629661</v>
      </c>
      <c r="E102" s="58">
        <f t="shared" si="10"/>
        <v>749989</v>
      </c>
      <c r="F102" s="58">
        <f t="shared" si="10"/>
        <v>754889</v>
      </c>
      <c r="G102" s="58">
        <v>733275</v>
      </c>
    </row>
    <row r="103" spans="1:7" ht="13.95" customHeight="1">
      <c r="A103" s="42"/>
      <c r="B103" s="45"/>
      <c r="C103" s="46"/>
      <c r="D103" s="51"/>
      <c r="E103" s="62"/>
      <c r="F103" s="63"/>
      <c r="G103" s="64"/>
    </row>
    <row r="104" spans="1:7" ht="14.4" customHeight="1">
      <c r="A104" s="42"/>
      <c r="B104" s="45">
        <v>65</v>
      </c>
      <c r="C104" s="46" t="s">
        <v>155</v>
      </c>
      <c r="D104" s="61"/>
      <c r="E104" s="61"/>
      <c r="F104" s="64"/>
      <c r="G104" s="64"/>
    </row>
    <row r="105" spans="1:7" ht="14.4" customHeight="1">
      <c r="A105" s="42"/>
      <c r="B105" s="84" t="s">
        <v>58</v>
      </c>
      <c r="C105" s="46" t="s">
        <v>12</v>
      </c>
      <c r="D105" s="62">
        <v>369577</v>
      </c>
      <c r="E105" s="62">
        <v>395106</v>
      </c>
      <c r="F105" s="62">
        <v>395106</v>
      </c>
      <c r="G105" s="61">
        <v>491959</v>
      </c>
    </row>
    <row r="106" spans="1:7" s="147" customFormat="1" ht="13.95" customHeight="1">
      <c r="A106" s="42"/>
      <c r="B106" s="84" t="s">
        <v>233</v>
      </c>
      <c r="C106" s="46" t="s">
        <v>210</v>
      </c>
      <c r="D106" s="49">
        <v>0</v>
      </c>
      <c r="E106" s="51">
        <v>0</v>
      </c>
      <c r="F106" s="51">
        <v>0</v>
      </c>
      <c r="G106" s="61">
        <v>126</v>
      </c>
    </row>
    <row r="107" spans="1:7" ht="13.95" customHeight="1">
      <c r="A107" s="42"/>
      <c r="B107" s="84" t="s">
        <v>59</v>
      </c>
      <c r="C107" s="46" t="s">
        <v>14</v>
      </c>
      <c r="D107" s="123">
        <v>4465</v>
      </c>
      <c r="E107" s="62">
        <v>3750</v>
      </c>
      <c r="F107" s="62">
        <f>E107+500</f>
        <v>4250</v>
      </c>
      <c r="G107" s="61">
        <v>4450</v>
      </c>
    </row>
    <row r="108" spans="1:7" ht="13.95" customHeight="1">
      <c r="A108" s="42"/>
      <c r="B108" s="84" t="s">
        <v>60</v>
      </c>
      <c r="C108" s="46" t="s">
        <v>16</v>
      </c>
      <c r="D108" s="123">
        <v>2349</v>
      </c>
      <c r="E108" s="62">
        <v>1725</v>
      </c>
      <c r="F108" s="62">
        <v>1725</v>
      </c>
      <c r="G108" s="61">
        <v>1898</v>
      </c>
    </row>
    <row r="109" spans="1:7" ht="13.95" customHeight="1">
      <c r="A109" s="42"/>
      <c r="B109" s="84" t="s">
        <v>61</v>
      </c>
      <c r="C109" s="46" t="s">
        <v>18</v>
      </c>
      <c r="D109" s="123">
        <v>333</v>
      </c>
      <c r="E109" s="62">
        <v>1875</v>
      </c>
      <c r="F109" s="62">
        <v>1875</v>
      </c>
      <c r="G109" s="61">
        <v>2063</v>
      </c>
    </row>
    <row r="110" spans="1:7" ht="13.95" customHeight="1">
      <c r="A110" s="42"/>
      <c r="B110" s="84" t="s">
        <v>62</v>
      </c>
      <c r="C110" s="46" t="s">
        <v>20</v>
      </c>
      <c r="D110" s="123">
        <v>432</v>
      </c>
      <c r="E110" s="62">
        <v>7125</v>
      </c>
      <c r="F110" s="62">
        <v>7125</v>
      </c>
      <c r="G110" s="61">
        <v>1</v>
      </c>
    </row>
    <row r="111" spans="1:7" ht="13.95" customHeight="1">
      <c r="A111" s="42"/>
      <c r="B111" s="84" t="s">
        <v>63</v>
      </c>
      <c r="C111" s="48" t="s">
        <v>27</v>
      </c>
      <c r="D111" s="123">
        <v>2823</v>
      </c>
      <c r="E111" s="62">
        <v>1725</v>
      </c>
      <c r="F111" s="62">
        <f>E111+500</f>
        <v>2225</v>
      </c>
      <c r="G111" s="60">
        <v>2225</v>
      </c>
    </row>
    <row r="112" spans="1:7" ht="13.95" customHeight="1">
      <c r="A112" s="42" t="s">
        <v>5</v>
      </c>
      <c r="B112" s="45">
        <v>65</v>
      </c>
      <c r="C112" s="46" t="s">
        <v>155</v>
      </c>
      <c r="D112" s="58">
        <f t="shared" ref="D112:F112" si="11">SUM(D105:D111)</f>
        <v>379979</v>
      </c>
      <c r="E112" s="58">
        <f t="shared" si="11"/>
        <v>411306</v>
      </c>
      <c r="F112" s="58">
        <f t="shared" si="11"/>
        <v>412306</v>
      </c>
      <c r="G112" s="78">
        <v>502722</v>
      </c>
    </row>
    <row r="113" spans="1:7" ht="13.95" customHeight="1">
      <c r="A113" s="42"/>
      <c r="B113" s="45"/>
      <c r="C113" s="46"/>
      <c r="D113" s="79"/>
      <c r="E113" s="79"/>
      <c r="F113" s="80"/>
      <c r="G113" s="81"/>
    </row>
    <row r="114" spans="1:7" ht="13.95" customHeight="1">
      <c r="A114" s="42"/>
      <c r="B114" s="45">
        <v>66</v>
      </c>
      <c r="C114" s="46" t="s">
        <v>177</v>
      </c>
      <c r="D114" s="74"/>
      <c r="E114" s="74"/>
      <c r="F114" s="65"/>
      <c r="G114" s="64"/>
    </row>
    <row r="115" spans="1:7" ht="13.95" customHeight="1">
      <c r="A115" s="42"/>
      <c r="B115" s="84" t="s">
        <v>65</v>
      </c>
      <c r="C115" s="46" t="s">
        <v>12</v>
      </c>
      <c r="D115" s="123">
        <v>279775</v>
      </c>
      <c r="E115" s="62">
        <v>310736</v>
      </c>
      <c r="F115" s="62">
        <v>310736</v>
      </c>
      <c r="G115" s="61">
        <v>394512</v>
      </c>
    </row>
    <row r="116" spans="1:7" ht="13.95" customHeight="1">
      <c r="A116" s="42"/>
      <c r="B116" s="84" t="s">
        <v>66</v>
      </c>
      <c r="C116" s="46" t="s">
        <v>14</v>
      </c>
      <c r="D116" s="62">
        <v>4494</v>
      </c>
      <c r="E116" s="62">
        <v>3375</v>
      </c>
      <c r="F116" s="62">
        <f>E116+4020</f>
        <v>7395</v>
      </c>
      <c r="G116" s="61">
        <v>4450</v>
      </c>
    </row>
    <row r="117" spans="1:7" ht="13.95" customHeight="1">
      <c r="A117" s="42"/>
      <c r="B117" s="84" t="s">
        <v>67</v>
      </c>
      <c r="C117" s="46" t="s">
        <v>16</v>
      </c>
      <c r="D117" s="62">
        <v>2216</v>
      </c>
      <c r="E117" s="62">
        <v>1688</v>
      </c>
      <c r="F117" s="62">
        <v>1688</v>
      </c>
      <c r="G117" s="61">
        <v>1857</v>
      </c>
    </row>
    <row r="118" spans="1:7" ht="13.95" customHeight="1">
      <c r="A118" s="42"/>
      <c r="B118" s="84" t="s">
        <v>162</v>
      </c>
      <c r="C118" s="46" t="s">
        <v>18</v>
      </c>
      <c r="D118" s="123">
        <v>558</v>
      </c>
      <c r="E118" s="62">
        <v>1500</v>
      </c>
      <c r="F118" s="62">
        <v>1500</v>
      </c>
      <c r="G118" s="61">
        <v>1650</v>
      </c>
    </row>
    <row r="119" spans="1:7" ht="13.95" customHeight="1">
      <c r="A119" s="42"/>
      <c r="B119" s="84" t="s">
        <v>163</v>
      </c>
      <c r="C119" s="46" t="s">
        <v>20</v>
      </c>
      <c r="D119" s="123">
        <v>523</v>
      </c>
      <c r="E119" s="62">
        <v>7125</v>
      </c>
      <c r="F119" s="62">
        <v>7125</v>
      </c>
      <c r="G119" s="61">
        <v>1</v>
      </c>
    </row>
    <row r="120" spans="1:7" ht="13.95" customHeight="1">
      <c r="A120" s="42"/>
      <c r="B120" s="84" t="s">
        <v>68</v>
      </c>
      <c r="C120" s="48" t="s">
        <v>27</v>
      </c>
      <c r="D120" s="123">
        <v>3600</v>
      </c>
      <c r="E120" s="62">
        <v>2700</v>
      </c>
      <c r="F120" s="62">
        <f>E120+600</f>
        <v>3300</v>
      </c>
      <c r="G120" s="61">
        <v>3300</v>
      </c>
    </row>
    <row r="121" spans="1:7" ht="13.95" customHeight="1">
      <c r="A121" s="42" t="s">
        <v>5</v>
      </c>
      <c r="B121" s="45">
        <v>66</v>
      </c>
      <c r="C121" s="46" t="s">
        <v>176</v>
      </c>
      <c r="D121" s="58">
        <f t="shared" ref="D121:F121" si="12">SUM(D115:D120)</f>
        <v>291166</v>
      </c>
      <c r="E121" s="58">
        <f t="shared" si="12"/>
        <v>327124</v>
      </c>
      <c r="F121" s="58">
        <f t="shared" si="12"/>
        <v>331744</v>
      </c>
      <c r="G121" s="78">
        <v>405770</v>
      </c>
    </row>
    <row r="122" spans="1:7" ht="14.85" customHeight="1">
      <c r="A122" s="42"/>
      <c r="B122" s="45"/>
      <c r="C122" s="46"/>
      <c r="D122" s="61"/>
      <c r="E122" s="61"/>
      <c r="F122" s="64"/>
      <c r="G122" s="64"/>
    </row>
    <row r="123" spans="1:7" ht="13.95" customHeight="1">
      <c r="A123" s="42"/>
      <c r="B123" s="45">
        <v>67</v>
      </c>
      <c r="C123" s="46" t="s">
        <v>185</v>
      </c>
      <c r="D123" s="61"/>
      <c r="E123" s="61"/>
      <c r="F123" s="64"/>
      <c r="G123" s="64"/>
    </row>
    <row r="124" spans="1:7" ht="13.95" customHeight="1">
      <c r="A124" s="42"/>
      <c r="B124" s="84" t="s">
        <v>70</v>
      </c>
      <c r="C124" s="46" t="s">
        <v>12</v>
      </c>
      <c r="D124" s="62">
        <v>309186</v>
      </c>
      <c r="E124" s="62">
        <v>261541</v>
      </c>
      <c r="F124" s="62">
        <v>261541</v>
      </c>
      <c r="G124" s="61">
        <v>334444</v>
      </c>
    </row>
    <row r="125" spans="1:7" ht="13.95" customHeight="1">
      <c r="A125" s="42"/>
      <c r="B125" s="84" t="s">
        <v>225</v>
      </c>
      <c r="C125" s="46" t="s">
        <v>210</v>
      </c>
      <c r="D125" s="51">
        <v>0</v>
      </c>
      <c r="E125" s="62">
        <v>432</v>
      </c>
      <c r="F125" s="62">
        <v>432</v>
      </c>
      <c r="G125" s="61">
        <v>432</v>
      </c>
    </row>
    <row r="126" spans="1:7" ht="13.95" customHeight="1">
      <c r="A126" s="42"/>
      <c r="B126" s="84" t="s">
        <v>71</v>
      </c>
      <c r="C126" s="46" t="s">
        <v>14</v>
      </c>
      <c r="D126" s="62">
        <v>4499</v>
      </c>
      <c r="E126" s="62">
        <v>3375</v>
      </c>
      <c r="F126" s="62">
        <f>E126+500</f>
        <v>3875</v>
      </c>
      <c r="G126" s="61">
        <v>4450</v>
      </c>
    </row>
    <row r="127" spans="1:7" ht="13.95" customHeight="1">
      <c r="A127" s="42"/>
      <c r="B127" s="84" t="s">
        <v>72</v>
      </c>
      <c r="C127" s="46" t="s">
        <v>16</v>
      </c>
      <c r="D127" s="62">
        <v>2589</v>
      </c>
      <c r="E127" s="62">
        <v>2025</v>
      </c>
      <c r="F127" s="62">
        <v>2025</v>
      </c>
      <c r="G127" s="61">
        <v>2228</v>
      </c>
    </row>
    <row r="128" spans="1:7" ht="13.95" customHeight="1">
      <c r="A128" s="42"/>
      <c r="B128" s="84" t="s">
        <v>164</v>
      </c>
      <c r="C128" s="46" t="s">
        <v>18</v>
      </c>
      <c r="D128" s="62">
        <v>454</v>
      </c>
      <c r="E128" s="62">
        <v>1500</v>
      </c>
      <c r="F128" s="62">
        <v>1500</v>
      </c>
      <c r="G128" s="61">
        <v>1650</v>
      </c>
    </row>
    <row r="129" spans="1:7" ht="13.95" customHeight="1">
      <c r="A129" s="42"/>
      <c r="B129" s="84" t="s">
        <v>165</v>
      </c>
      <c r="C129" s="46" t="s">
        <v>20</v>
      </c>
      <c r="D129" s="51">
        <v>0</v>
      </c>
      <c r="E129" s="62">
        <v>7125</v>
      </c>
      <c r="F129" s="62">
        <v>7125</v>
      </c>
      <c r="G129" s="61">
        <v>10000</v>
      </c>
    </row>
    <row r="130" spans="1:7" ht="13.95" customHeight="1">
      <c r="A130" s="42"/>
      <c r="B130" s="84" t="s">
        <v>171</v>
      </c>
      <c r="C130" s="46" t="s">
        <v>25</v>
      </c>
      <c r="D130" s="62">
        <v>500</v>
      </c>
      <c r="E130" s="62">
        <v>375</v>
      </c>
      <c r="F130" s="62">
        <v>375</v>
      </c>
      <c r="G130" s="61">
        <v>413</v>
      </c>
    </row>
    <row r="131" spans="1:7" ht="13.95" customHeight="1">
      <c r="A131" s="42"/>
      <c r="B131" s="84" t="s">
        <v>74</v>
      </c>
      <c r="C131" s="48" t="s">
        <v>27</v>
      </c>
      <c r="D131" s="123">
        <v>4630</v>
      </c>
      <c r="E131" s="62">
        <v>3473</v>
      </c>
      <c r="F131" s="62">
        <f>E131+600</f>
        <v>4073</v>
      </c>
      <c r="G131" s="61">
        <v>4073</v>
      </c>
    </row>
    <row r="132" spans="1:7" ht="13.95" customHeight="1">
      <c r="A132" s="42" t="s">
        <v>5</v>
      </c>
      <c r="B132" s="45">
        <v>67</v>
      </c>
      <c r="C132" s="46" t="s">
        <v>185</v>
      </c>
      <c r="D132" s="58">
        <f t="shared" ref="D132:F132" si="13">SUM(D124:D131)</f>
        <v>321858</v>
      </c>
      <c r="E132" s="58">
        <f t="shared" si="13"/>
        <v>279846</v>
      </c>
      <c r="F132" s="58">
        <f t="shared" si="13"/>
        <v>280946</v>
      </c>
      <c r="G132" s="58">
        <v>357690</v>
      </c>
    </row>
    <row r="133" spans="1:7" ht="13.95" customHeight="1">
      <c r="A133" s="42" t="s">
        <v>5</v>
      </c>
      <c r="B133" s="43">
        <v>0.104</v>
      </c>
      <c r="C133" s="59" t="s">
        <v>52</v>
      </c>
      <c r="D133" s="75">
        <f t="shared" ref="D133:F133" si="14">D112+D102+D121+D132</f>
        <v>1622664</v>
      </c>
      <c r="E133" s="75">
        <f t="shared" si="14"/>
        <v>1768265</v>
      </c>
      <c r="F133" s="75">
        <f t="shared" si="14"/>
        <v>1779885</v>
      </c>
      <c r="G133" s="60">
        <v>1999457</v>
      </c>
    </row>
    <row r="134" spans="1:7" ht="14.85" customHeight="1">
      <c r="A134" s="42"/>
      <c r="B134" s="43"/>
      <c r="C134" s="59"/>
      <c r="D134" s="51"/>
      <c r="E134" s="62"/>
      <c r="F134" s="63"/>
      <c r="G134" s="64"/>
    </row>
    <row r="135" spans="1:7" ht="13.95" customHeight="1">
      <c r="A135" s="42"/>
      <c r="B135" s="43">
        <v>0.108</v>
      </c>
      <c r="C135" s="59" t="s">
        <v>159</v>
      </c>
      <c r="D135" s="47"/>
      <c r="E135" s="47"/>
      <c r="F135" s="73"/>
      <c r="G135" s="73"/>
    </row>
    <row r="136" spans="1:7" ht="13.95" customHeight="1">
      <c r="A136" s="42"/>
      <c r="B136" s="45">
        <v>66</v>
      </c>
      <c r="C136" s="46" t="s">
        <v>64</v>
      </c>
      <c r="D136" s="66"/>
      <c r="E136" s="66"/>
      <c r="F136" s="67"/>
      <c r="G136" s="67"/>
    </row>
    <row r="137" spans="1:7" ht="13.95" customHeight="1">
      <c r="A137" s="42"/>
      <c r="B137" s="84" t="s">
        <v>65</v>
      </c>
      <c r="C137" s="46" t="s">
        <v>12</v>
      </c>
      <c r="D137" s="62">
        <v>66043</v>
      </c>
      <c r="E137" s="62">
        <v>78553</v>
      </c>
      <c r="F137" s="62">
        <v>78553</v>
      </c>
      <c r="G137" s="61">
        <v>89548</v>
      </c>
    </row>
    <row r="138" spans="1:7" s="147" customFormat="1" ht="13.95" customHeight="1">
      <c r="A138" s="42"/>
      <c r="B138" s="84" t="s">
        <v>234</v>
      </c>
      <c r="C138" s="46" t="s">
        <v>210</v>
      </c>
      <c r="D138" s="51">
        <v>0</v>
      </c>
      <c r="E138" s="51">
        <v>0</v>
      </c>
      <c r="F138" s="51">
        <v>0</v>
      </c>
      <c r="G138" s="61">
        <v>735</v>
      </c>
    </row>
    <row r="139" spans="1:7" ht="13.95" customHeight="1">
      <c r="A139" s="42"/>
      <c r="B139" s="84" t="s">
        <v>66</v>
      </c>
      <c r="C139" s="46" t="s">
        <v>14</v>
      </c>
      <c r="D139" s="123">
        <v>350</v>
      </c>
      <c r="E139" s="123">
        <v>263</v>
      </c>
      <c r="F139" s="123">
        <v>263</v>
      </c>
      <c r="G139" s="7">
        <v>263</v>
      </c>
    </row>
    <row r="140" spans="1:7" ht="13.95" customHeight="1">
      <c r="A140" s="42"/>
      <c r="B140" s="84" t="s">
        <v>67</v>
      </c>
      <c r="C140" s="46" t="s">
        <v>16</v>
      </c>
      <c r="D140" s="123">
        <v>1542</v>
      </c>
      <c r="E140" s="123">
        <v>525</v>
      </c>
      <c r="F140" s="123">
        <v>525</v>
      </c>
      <c r="G140" s="7">
        <v>525</v>
      </c>
    </row>
    <row r="141" spans="1:7" ht="13.95" customHeight="1">
      <c r="A141" s="42"/>
      <c r="B141" s="84" t="s">
        <v>68</v>
      </c>
      <c r="C141" s="48" t="s">
        <v>27</v>
      </c>
      <c r="D141" s="123">
        <v>1248</v>
      </c>
      <c r="E141" s="123">
        <v>938</v>
      </c>
      <c r="F141" s="123">
        <v>938</v>
      </c>
      <c r="G141" s="7">
        <v>1012</v>
      </c>
    </row>
    <row r="142" spans="1:7" ht="13.95" customHeight="1">
      <c r="A142" s="42" t="s">
        <v>5</v>
      </c>
      <c r="B142" s="45">
        <v>66</v>
      </c>
      <c r="C142" s="46" t="s">
        <v>64</v>
      </c>
      <c r="D142" s="58">
        <f t="shared" ref="D142:F142" si="15">SUM(D137:D141)</f>
        <v>69183</v>
      </c>
      <c r="E142" s="58">
        <f t="shared" si="15"/>
        <v>80279</v>
      </c>
      <c r="F142" s="58">
        <f t="shared" si="15"/>
        <v>80279</v>
      </c>
      <c r="G142" s="78">
        <v>92083</v>
      </c>
    </row>
    <row r="143" spans="1:7" ht="13.95" customHeight="1">
      <c r="A143" s="42"/>
      <c r="B143" s="45"/>
      <c r="C143" s="46"/>
      <c r="D143" s="61"/>
      <c r="E143" s="61"/>
      <c r="F143" s="64"/>
      <c r="G143" s="64"/>
    </row>
    <row r="144" spans="1:7" ht="13.95" customHeight="1">
      <c r="A144" s="42"/>
      <c r="B144" s="45">
        <v>67</v>
      </c>
      <c r="C144" s="46" t="s">
        <v>69</v>
      </c>
      <c r="D144" s="47"/>
      <c r="E144" s="47"/>
      <c r="F144" s="73"/>
      <c r="G144" s="73"/>
    </row>
    <row r="145" spans="1:7" ht="13.95" customHeight="1">
      <c r="A145" s="42"/>
      <c r="B145" s="84" t="s">
        <v>70</v>
      </c>
      <c r="C145" s="46" t="s">
        <v>12</v>
      </c>
      <c r="D145" s="62">
        <v>257033</v>
      </c>
      <c r="E145" s="62">
        <v>327400</v>
      </c>
      <c r="F145" s="62">
        <v>327400</v>
      </c>
      <c r="G145" s="61">
        <v>367472</v>
      </c>
    </row>
    <row r="146" spans="1:7" s="147" customFormat="1" ht="13.95" customHeight="1">
      <c r="A146" s="42"/>
      <c r="B146" s="84" t="s">
        <v>225</v>
      </c>
      <c r="C146" s="46" t="s">
        <v>210</v>
      </c>
      <c r="D146" s="51">
        <v>0</v>
      </c>
      <c r="E146" s="51">
        <v>0</v>
      </c>
      <c r="F146" s="51">
        <v>0</v>
      </c>
      <c r="G146" s="61">
        <v>2736</v>
      </c>
    </row>
    <row r="147" spans="1:7" ht="13.95" customHeight="1">
      <c r="A147" s="42"/>
      <c r="B147" s="84" t="s">
        <v>71</v>
      </c>
      <c r="C147" s="46" t="s">
        <v>14</v>
      </c>
      <c r="D147" s="123">
        <v>1793</v>
      </c>
      <c r="E147" s="123">
        <v>1350</v>
      </c>
      <c r="F147" s="123">
        <v>1350</v>
      </c>
      <c r="G147" s="7">
        <v>1485</v>
      </c>
    </row>
    <row r="148" spans="1:7" ht="13.95" customHeight="1">
      <c r="A148" s="42"/>
      <c r="B148" s="84" t="s">
        <v>72</v>
      </c>
      <c r="C148" s="46" t="s">
        <v>16</v>
      </c>
      <c r="D148" s="62">
        <v>1199</v>
      </c>
      <c r="E148" s="62">
        <v>900</v>
      </c>
      <c r="F148" s="62">
        <v>900</v>
      </c>
      <c r="G148" s="61">
        <v>990</v>
      </c>
    </row>
    <row r="149" spans="1:7" ht="13.95" customHeight="1">
      <c r="A149" s="42"/>
      <c r="B149" s="84" t="s">
        <v>73</v>
      </c>
      <c r="C149" s="46" t="s">
        <v>43</v>
      </c>
      <c r="D149" s="62">
        <v>100</v>
      </c>
      <c r="E149" s="62">
        <v>75</v>
      </c>
      <c r="F149" s="62">
        <v>75</v>
      </c>
      <c r="G149" s="61">
        <v>83</v>
      </c>
    </row>
    <row r="150" spans="1:7" ht="13.95" customHeight="1">
      <c r="A150" s="42"/>
      <c r="B150" s="84" t="s">
        <v>74</v>
      </c>
      <c r="C150" s="48" t="s">
        <v>27</v>
      </c>
      <c r="D150" s="62">
        <v>4932</v>
      </c>
      <c r="E150" s="62">
        <v>3750</v>
      </c>
      <c r="F150" s="62">
        <f>500+E150</f>
        <v>4250</v>
      </c>
      <c r="G150" s="61">
        <v>5000</v>
      </c>
    </row>
    <row r="151" spans="1:7" ht="13.95" customHeight="1">
      <c r="A151" s="42"/>
      <c r="B151" s="84" t="s">
        <v>196</v>
      </c>
      <c r="C151" s="46" t="s">
        <v>36</v>
      </c>
      <c r="D151" s="62">
        <v>499</v>
      </c>
      <c r="E151" s="62">
        <v>375</v>
      </c>
      <c r="F151" s="62">
        <f>E151+200</f>
        <v>575</v>
      </c>
      <c r="G151" s="61">
        <v>575</v>
      </c>
    </row>
    <row r="152" spans="1:7" ht="13.95" customHeight="1">
      <c r="A152" s="42" t="s">
        <v>5</v>
      </c>
      <c r="B152" s="45">
        <v>67</v>
      </c>
      <c r="C152" s="46" t="s">
        <v>69</v>
      </c>
      <c r="D152" s="58">
        <f t="shared" ref="D152:F152" si="16">SUM(D145:D151)</f>
        <v>265556</v>
      </c>
      <c r="E152" s="58">
        <f t="shared" si="16"/>
        <v>333850</v>
      </c>
      <c r="F152" s="58">
        <f t="shared" si="16"/>
        <v>334550</v>
      </c>
      <c r="G152" s="58">
        <v>378341</v>
      </c>
    </row>
    <row r="153" spans="1:7" ht="13.95" customHeight="1">
      <c r="A153" s="54" t="s">
        <v>5</v>
      </c>
      <c r="B153" s="86">
        <v>0.108</v>
      </c>
      <c r="C153" s="87" t="s">
        <v>159</v>
      </c>
      <c r="D153" s="75">
        <f t="shared" ref="D153:F153" si="17">D152+D142</f>
        <v>334739</v>
      </c>
      <c r="E153" s="75">
        <f t="shared" si="17"/>
        <v>414129</v>
      </c>
      <c r="F153" s="75">
        <f t="shared" si="17"/>
        <v>414829</v>
      </c>
      <c r="G153" s="60">
        <v>470424</v>
      </c>
    </row>
    <row r="154" spans="1:7">
      <c r="A154" s="42"/>
      <c r="B154" s="40"/>
      <c r="C154" s="59"/>
      <c r="D154" s="61"/>
      <c r="E154" s="61"/>
      <c r="F154" s="64"/>
      <c r="G154" s="64"/>
    </row>
    <row r="155" spans="1:7" ht="13.95" customHeight="1">
      <c r="A155" s="42"/>
      <c r="B155" s="43">
        <v>0.109</v>
      </c>
      <c r="C155" s="59" t="s">
        <v>75</v>
      </c>
      <c r="D155" s="66"/>
      <c r="E155" s="66"/>
      <c r="F155" s="67"/>
      <c r="G155" s="67"/>
    </row>
    <row r="156" spans="1:7" ht="13.95" customHeight="1">
      <c r="A156" s="42"/>
      <c r="B156" s="83">
        <v>0.45</v>
      </c>
      <c r="C156" s="46" t="s">
        <v>80</v>
      </c>
      <c r="D156" s="47"/>
      <c r="E156" s="47"/>
      <c r="F156" s="73"/>
      <c r="G156" s="73"/>
    </row>
    <row r="157" spans="1:7" ht="13.95" customHeight="1">
      <c r="A157" s="42"/>
      <c r="B157" s="84" t="s">
        <v>81</v>
      </c>
      <c r="C157" s="46" t="s">
        <v>12</v>
      </c>
      <c r="D157" s="62">
        <v>388561</v>
      </c>
      <c r="E157" s="62">
        <v>401209</v>
      </c>
      <c r="F157" s="62">
        <v>401209</v>
      </c>
      <c r="G157" s="61">
        <v>420470</v>
      </c>
    </row>
    <row r="158" spans="1:7" ht="13.95" customHeight="1">
      <c r="A158" s="42"/>
      <c r="B158" s="84" t="s">
        <v>212</v>
      </c>
      <c r="C158" s="46" t="s">
        <v>210</v>
      </c>
      <c r="D158" s="51">
        <v>0</v>
      </c>
      <c r="E158" s="62">
        <v>26775</v>
      </c>
      <c r="F158" s="62">
        <v>26775</v>
      </c>
      <c r="G158" s="61">
        <v>27600</v>
      </c>
    </row>
    <row r="159" spans="1:7" ht="13.95" customHeight="1">
      <c r="A159" s="42"/>
      <c r="B159" s="84" t="s">
        <v>82</v>
      </c>
      <c r="C159" s="46" t="s">
        <v>14</v>
      </c>
      <c r="D159" s="62">
        <v>2200</v>
      </c>
      <c r="E159" s="62">
        <v>1350</v>
      </c>
      <c r="F159" s="62">
        <f>E159+200</f>
        <v>1550</v>
      </c>
      <c r="G159" s="61">
        <v>1550</v>
      </c>
    </row>
    <row r="160" spans="1:7" ht="13.95" customHeight="1">
      <c r="A160" s="42"/>
      <c r="B160" s="84" t="s">
        <v>83</v>
      </c>
      <c r="C160" s="46" t="s">
        <v>16</v>
      </c>
      <c r="D160" s="62">
        <v>2003</v>
      </c>
      <c r="E160" s="62">
        <v>1200</v>
      </c>
      <c r="F160" s="62">
        <f>E160+100</f>
        <v>1300</v>
      </c>
      <c r="G160" s="61">
        <v>1300</v>
      </c>
    </row>
    <row r="161" spans="1:7" ht="13.95" customHeight="1">
      <c r="A161" s="42"/>
      <c r="B161" s="84" t="s">
        <v>84</v>
      </c>
      <c r="C161" s="46" t="s">
        <v>43</v>
      </c>
      <c r="D161" s="62">
        <v>1401</v>
      </c>
      <c r="E161" s="62">
        <v>1050</v>
      </c>
      <c r="F161" s="62">
        <v>1050</v>
      </c>
      <c r="G161" s="61">
        <v>1155</v>
      </c>
    </row>
    <row r="162" spans="1:7" ht="13.95" customHeight="1">
      <c r="A162" s="42"/>
      <c r="B162" s="84" t="s">
        <v>85</v>
      </c>
      <c r="C162" s="48" t="s">
        <v>23</v>
      </c>
      <c r="D162" s="62">
        <v>250</v>
      </c>
      <c r="E162" s="62">
        <v>250</v>
      </c>
      <c r="F162" s="62">
        <v>250</v>
      </c>
      <c r="G162" s="61">
        <v>250</v>
      </c>
    </row>
    <row r="163" spans="1:7" ht="13.95" customHeight="1">
      <c r="A163" s="42"/>
      <c r="B163" s="84" t="s">
        <v>86</v>
      </c>
      <c r="C163" s="46" t="s">
        <v>27</v>
      </c>
      <c r="D163" s="62">
        <v>3401</v>
      </c>
      <c r="E163" s="62">
        <v>2250</v>
      </c>
      <c r="F163" s="62">
        <f>700+E163</f>
        <v>2950</v>
      </c>
      <c r="G163" s="61">
        <v>3400</v>
      </c>
    </row>
    <row r="164" spans="1:7" ht="13.95" customHeight="1">
      <c r="A164" s="42" t="s">
        <v>5</v>
      </c>
      <c r="B164" s="83">
        <v>0.45</v>
      </c>
      <c r="C164" s="46" t="s">
        <v>80</v>
      </c>
      <c r="D164" s="58">
        <f t="shared" ref="D164:F164" si="18">SUM(D157:D163)</f>
        <v>397816</v>
      </c>
      <c r="E164" s="58">
        <f t="shared" si="18"/>
        <v>434084</v>
      </c>
      <c r="F164" s="58">
        <f t="shared" si="18"/>
        <v>435084</v>
      </c>
      <c r="G164" s="78">
        <v>455725</v>
      </c>
    </row>
    <row r="165" spans="1:7" ht="12" customHeight="1">
      <c r="A165" s="42"/>
      <c r="B165" s="45"/>
      <c r="C165" s="46"/>
      <c r="D165" s="61"/>
      <c r="E165" s="61"/>
      <c r="F165" s="64"/>
      <c r="G165" s="64"/>
    </row>
    <row r="166" spans="1:7" ht="13.95" customHeight="1">
      <c r="A166" s="42"/>
      <c r="B166" s="83">
        <v>0.46</v>
      </c>
      <c r="C166" s="46" t="s">
        <v>87</v>
      </c>
      <c r="D166" s="47"/>
      <c r="E166" s="47"/>
      <c r="F166" s="73"/>
      <c r="G166" s="73"/>
    </row>
    <row r="167" spans="1:7" ht="13.95" customHeight="1">
      <c r="A167" s="42"/>
      <c r="B167" s="84" t="s">
        <v>88</v>
      </c>
      <c r="C167" s="46" t="s">
        <v>12</v>
      </c>
      <c r="D167" s="123">
        <v>193332</v>
      </c>
      <c r="E167" s="123">
        <v>232175</v>
      </c>
      <c r="F167" s="123">
        <v>232175</v>
      </c>
      <c r="G167" s="7">
        <v>234516</v>
      </c>
    </row>
    <row r="168" spans="1:7" ht="13.95" customHeight="1">
      <c r="A168" s="42"/>
      <c r="B168" s="84" t="s">
        <v>213</v>
      </c>
      <c r="C168" s="46" t="s">
        <v>210</v>
      </c>
      <c r="D168" s="49">
        <v>0</v>
      </c>
      <c r="E168" s="123">
        <v>36390</v>
      </c>
      <c r="F168" s="123">
        <v>36390</v>
      </c>
      <c r="G168" s="7">
        <v>33769</v>
      </c>
    </row>
    <row r="169" spans="1:7" ht="13.95" customHeight="1">
      <c r="A169" s="42"/>
      <c r="B169" s="84" t="s">
        <v>89</v>
      </c>
      <c r="C169" s="46" t="s">
        <v>14</v>
      </c>
      <c r="D169" s="123">
        <v>1200</v>
      </c>
      <c r="E169" s="123">
        <v>900</v>
      </c>
      <c r="F169" s="123">
        <f>280+E169</f>
        <v>1180</v>
      </c>
      <c r="G169" s="7">
        <v>1180</v>
      </c>
    </row>
    <row r="170" spans="1:7" ht="13.95" customHeight="1">
      <c r="A170" s="42"/>
      <c r="B170" s="84" t="s">
        <v>90</v>
      </c>
      <c r="C170" s="46" t="s">
        <v>16</v>
      </c>
      <c r="D170" s="123">
        <v>1200</v>
      </c>
      <c r="E170" s="62">
        <v>900</v>
      </c>
      <c r="F170" s="62">
        <f>400+E170</f>
        <v>1300</v>
      </c>
      <c r="G170" s="61">
        <v>1300</v>
      </c>
    </row>
    <row r="171" spans="1:7" ht="13.95" customHeight="1">
      <c r="A171" s="42"/>
      <c r="B171" s="84" t="s">
        <v>91</v>
      </c>
      <c r="C171" s="46" t="s">
        <v>43</v>
      </c>
      <c r="D171" s="123">
        <v>770</v>
      </c>
      <c r="E171" s="123">
        <v>578</v>
      </c>
      <c r="F171" s="123">
        <v>578</v>
      </c>
      <c r="G171" s="7">
        <v>636</v>
      </c>
    </row>
    <row r="172" spans="1:7" ht="13.95" customHeight="1">
      <c r="A172" s="42"/>
      <c r="B172" s="84" t="s">
        <v>92</v>
      </c>
      <c r="C172" s="48" t="s">
        <v>23</v>
      </c>
      <c r="D172" s="62">
        <v>120</v>
      </c>
      <c r="E172" s="62">
        <v>120</v>
      </c>
      <c r="F172" s="62">
        <v>120</v>
      </c>
      <c r="G172" s="61">
        <v>120</v>
      </c>
    </row>
    <row r="173" spans="1:7" ht="13.95" customHeight="1">
      <c r="A173" s="42"/>
      <c r="B173" s="84" t="s">
        <v>197</v>
      </c>
      <c r="C173" s="46" t="s">
        <v>27</v>
      </c>
      <c r="D173" s="62">
        <v>2000</v>
      </c>
      <c r="E173" s="62">
        <v>1125</v>
      </c>
      <c r="F173" s="62">
        <f>800+E173</f>
        <v>1925</v>
      </c>
      <c r="G173" s="61">
        <v>2000</v>
      </c>
    </row>
    <row r="174" spans="1:7" ht="13.95" customHeight="1">
      <c r="A174" s="42" t="s">
        <v>5</v>
      </c>
      <c r="B174" s="83">
        <v>0.46</v>
      </c>
      <c r="C174" s="46" t="s">
        <v>87</v>
      </c>
      <c r="D174" s="58">
        <f t="shared" ref="D174:F174" si="19">SUM(D167:D173)</f>
        <v>198622</v>
      </c>
      <c r="E174" s="58">
        <f t="shared" si="19"/>
        <v>272188</v>
      </c>
      <c r="F174" s="58">
        <f t="shared" si="19"/>
        <v>273668</v>
      </c>
      <c r="G174" s="58">
        <v>273521</v>
      </c>
    </row>
    <row r="175" spans="1:7" ht="12" customHeight="1">
      <c r="A175" s="42"/>
      <c r="B175" s="45"/>
      <c r="C175" s="46"/>
      <c r="D175" s="61"/>
      <c r="E175" s="61"/>
      <c r="F175" s="64"/>
      <c r="G175" s="64"/>
    </row>
    <row r="176" spans="1:7" ht="13.95" customHeight="1">
      <c r="A176" s="42"/>
      <c r="B176" s="83">
        <v>0.47</v>
      </c>
      <c r="C176" s="46" t="s">
        <v>93</v>
      </c>
      <c r="D176" s="47"/>
      <c r="E176" s="47"/>
      <c r="F176" s="73"/>
      <c r="G176" s="73"/>
    </row>
    <row r="177" spans="1:7" ht="13.95" customHeight="1">
      <c r="A177" s="42"/>
      <c r="B177" s="84" t="s">
        <v>94</v>
      </c>
      <c r="C177" s="46" t="s">
        <v>12</v>
      </c>
      <c r="D177" s="62">
        <v>98002</v>
      </c>
      <c r="E177" s="62">
        <v>229112</v>
      </c>
      <c r="F177" s="62">
        <v>229112</v>
      </c>
      <c r="G177" s="61">
        <v>85732</v>
      </c>
    </row>
    <row r="178" spans="1:7" ht="13.95" customHeight="1">
      <c r="A178" s="42"/>
      <c r="B178" s="84" t="s">
        <v>214</v>
      </c>
      <c r="C178" s="46" t="s">
        <v>210</v>
      </c>
      <c r="D178" s="51">
        <v>0</v>
      </c>
      <c r="E178" s="62">
        <v>12264</v>
      </c>
      <c r="F178" s="62">
        <v>12264</v>
      </c>
      <c r="G178" s="61">
        <v>11484</v>
      </c>
    </row>
    <row r="179" spans="1:7" ht="13.95" customHeight="1">
      <c r="A179" s="42"/>
      <c r="B179" s="84" t="s">
        <v>95</v>
      </c>
      <c r="C179" s="46" t="s">
        <v>14</v>
      </c>
      <c r="D179" s="62">
        <v>900</v>
      </c>
      <c r="E179" s="62">
        <v>675</v>
      </c>
      <c r="F179" s="62">
        <v>675</v>
      </c>
      <c r="G179" s="61">
        <v>743</v>
      </c>
    </row>
    <row r="180" spans="1:7" ht="13.95" customHeight="1">
      <c r="A180" s="42"/>
      <c r="B180" s="84" t="s">
        <v>96</v>
      </c>
      <c r="C180" s="46" t="s">
        <v>16</v>
      </c>
      <c r="D180" s="62">
        <v>800</v>
      </c>
      <c r="E180" s="62">
        <v>600</v>
      </c>
      <c r="F180" s="62">
        <f>E180+300</f>
        <v>900</v>
      </c>
      <c r="G180" s="61">
        <v>900</v>
      </c>
    </row>
    <row r="181" spans="1:7" ht="13.95" customHeight="1">
      <c r="A181" s="42"/>
      <c r="B181" s="84" t="s">
        <v>97</v>
      </c>
      <c r="C181" s="46" t="s">
        <v>43</v>
      </c>
      <c r="D181" s="62">
        <v>249</v>
      </c>
      <c r="E181" s="62">
        <v>188</v>
      </c>
      <c r="F181" s="62">
        <v>188</v>
      </c>
      <c r="G181" s="61">
        <v>207</v>
      </c>
    </row>
    <row r="182" spans="1:7" ht="13.95" customHeight="1">
      <c r="A182" s="42"/>
      <c r="B182" s="84" t="s">
        <v>98</v>
      </c>
      <c r="C182" s="48" t="s">
        <v>23</v>
      </c>
      <c r="D182" s="123">
        <v>90</v>
      </c>
      <c r="E182" s="149">
        <v>90</v>
      </c>
      <c r="F182" s="149">
        <v>90</v>
      </c>
      <c r="G182" s="7">
        <v>90</v>
      </c>
    </row>
    <row r="183" spans="1:7" ht="13.95" customHeight="1">
      <c r="A183" s="42"/>
      <c r="B183" s="84" t="s">
        <v>198</v>
      </c>
      <c r="C183" s="46" t="s">
        <v>27</v>
      </c>
      <c r="D183" s="123">
        <v>999</v>
      </c>
      <c r="E183" s="123">
        <v>750</v>
      </c>
      <c r="F183" s="123">
        <f>500+E183</f>
        <v>1250</v>
      </c>
      <c r="G183" s="7">
        <v>1200</v>
      </c>
    </row>
    <row r="184" spans="1:7" ht="13.95" customHeight="1">
      <c r="A184" s="42" t="s">
        <v>5</v>
      </c>
      <c r="B184" s="83">
        <v>0.47</v>
      </c>
      <c r="C184" s="46" t="s">
        <v>93</v>
      </c>
      <c r="D184" s="58">
        <f t="shared" ref="D184:F184" si="20">SUM(D177:D183)</f>
        <v>101040</v>
      </c>
      <c r="E184" s="58">
        <f t="shared" si="20"/>
        <v>243679</v>
      </c>
      <c r="F184" s="58">
        <f t="shared" si="20"/>
        <v>244479</v>
      </c>
      <c r="G184" s="58">
        <v>100356</v>
      </c>
    </row>
    <row r="185" spans="1:7" ht="12" customHeight="1">
      <c r="A185" s="42"/>
      <c r="B185" s="45"/>
      <c r="C185" s="46"/>
      <c r="D185" s="61"/>
      <c r="E185" s="61"/>
      <c r="F185" s="64"/>
      <c r="G185" s="64"/>
    </row>
    <row r="186" spans="1:7" ht="13.95" customHeight="1">
      <c r="A186" s="42"/>
      <c r="B186" s="83">
        <v>0.48</v>
      </c>
      <c r="C186" s="46" t="s">
        <v>99</v>
      </c>
      <c r="D186" s="47"/>
      <c r="E186" s="47"/>
      <c r="F186" s="73"/>
      <c r="G186" s="73"/>
    </row>
    <row r="187" spans="1:7" ht="13.95" customHeight="1">
      <c r="A187" s="42"/>
      <c r="B187" s="84" t="s">
        <v>100</v>
      </c>
      <c r="C187" s="46" t="s">
        <v>12</v>
      </c>
      <c r="D187" s="123">
        <v>248130</v>
      </c>
      <c r="E187" s="62">
        <v>288688</v>
      </c>
      <c r="F187" s="62">
        <v>288688</v>
      </c>
      <c r="G187" s="61">
        <v>398814</v>
      </c>
    </row>
    <row r="188" spans="1:7" ht="13.95" customHeight="1">
      <c r="A188" s="42"/>
      <c r="B188" s="84" t="s">
        <v>215</v>
      </c>
      <c r="C188" s="46" t="s">
        <v>210</v>
      </c>
      <c r="D188" s="49">
        <v>0</v>
      </c>
      <c r="E188" s="62">
        <v>29879</v>
      </c>
      <c r="F188" s="62">
        <v>29879</v>
      </c>
      <c r="G188" s="61">
        <v>29880</v>
      </c>
    </row>
    <row r="189" spans="1:7" ht="13.95" customHeight="1">
      <c r="A189" s="42"/>
      <c r="B189" s="84" t="s">
        <v>101</v>
      </c>
      <c r="C189" s="46" t="s">
        <v>14</v>
      </c>
      <c r="D189" s="123">
        <v>1300</v>
      </c>
      <c r="E189" s="62">
        <v>975</v>
      </c>
      <c r="F189" s="62">
        <f>400+E189</f>
        <v>1375</v>
      </c>
      <c r="G189" s="61">
        <v>1375</v>
      </c>
    </row>
    <row r="190" spans="1:7" ht="13.95" customHeight="1">
      <c r="A190" s="42"/>
      <c r="B190" s="84" t="s">
        <v>102</v>
      </c>
      <c r="C190" s="46" t="s">
        <v>16</v>
      </c>
      <c r="D190" s="62">
        <v>1500</v>
      </c>
      <c r="E190" s="62">
        <v>1125</v>
      </c>
      <c r="F190" s="62">
        <f>E190+200</f>
        <v>1325</v>
      </c>
      <c r="G190" s="61">
        <v>1325</v>
      </c>
    </row>
    <row r="191" spans="1:7" ht="13.95" customHeight="1">
      <c r="A191" s="42"/>
      <c r="B191" s="84" t="s">
        <v>103</v>
      </c>
      <c r="C191" s="46" t="s">
        <v>43</v>
      </c>
      <c r="D191" s="62">
        <v>499</v>
      </c>
      <c r="E191" s="62">
        <v>375</v>
      </c>
      <c r="F191" s="62">
        <v>375</v>
      </c>
      <c r="G191" s="61">
        <v>413</v>
      </c>
    </row>
    <row r="192" spans="1:7" ht="13.95" customHeight="1">
      <c r="A192" s="42"/>
      <c r="B192" s="84" t="s">
        <v>104</v>
      </c>
      <c r="C192" s="48" t="s">
        <v>23</v>
      </c>
      <c r="D192" s="62">
        <v>120</v>
      </c>
      <c r="E192" s="114">
        <v>120</v>
      </c>
      <c r="F192" s="114">
        <v>120</v>
      </c>
      <c r="G192" s="61">
        <v>120</v>
      </c>
    </row>
    <row r="193" spans="1:7" ht="13.95" customHeight="1">
      <c r="A193" s="42"/>
      <c r="B193" s="84" t="s">
        <v>199</v>
      </c>
      <c r="C193" s="46" t="s">
        <v>27</v>
      </c>
      <c r="D193" s="62">
        <v>3477</v>
      </c>
      <c r="E193" s="62">
        <v>2250</v>
      </c>
      <c r="F193" s="62">
        <f>500+E193</f>
        <v>2750</v>
      </c>
      <c r="G193" s="61">
        <v>3500</v>
      </c>
    </row>
    <row r="194" spans="1:7" ht="13.95" customHeight="1">
      <c r="A194" s="42" t="s">
        <v>5</v>
      </c>
      <c r="B194" s="83">
        <v>0.48</v>
      </c>
      <c r="C194" s="46" t="s">
        <v>99</v>
      </c>
      <c r="D194" s="58">
        <f t="shared" ref="D194:F194" si="21">SUM(D187:D193)</f>
        <v>255026</v>
      </c>
      <c r="E194" s="58">
        <f t="shared" si="21"/>
        <v>323412</v>
      </c>
      <c r="F194" s="58">
        <f t="shared" si="21"/>
        <v>324512</v>
      </c>
      <c r="G194" s="58">
        <v>435427</v>
      </c>
    </row>
    <row r="195" spans="1:7" ht="12" customHeight="1">
      <c r="A195" s="42"/>
      <c r="B195" s="83"/>
      <c r="C195" s="46"/>
      <c r="D195" s="51"/>
      <c r="E195" s="62"/>
      <c r="F195" s="63"/>
      <c r="G195" s="64"/>
    </row>
    <row r="196" spans="1:7" ht="13.95" customHeight="1">
      <c r="A196" s="42"/>
      <c r="B196" s="45">
        <v>68</v>
      </c>
      <c r="C196" s="46" t="s">
        <v>183</v>
      </c>
      <c r="D196" s="66"/>
      <c r="E196" s="66"/>
      <c r="F196" s="67"/>
      <c r="G196" s="67"/>
    </row>
    <row r="197" spans="1:7" ht="13.95" customHeight="1">
      <c r="A197" s="42"/>
      <c r="B197" s="84" t="s">
        <v>76</v>
      </c>
      <c r="C197" s="46" t="s">
        <v>12</v>
      </c>
      <c r="D197" s="123">
        <v>7180</v>
      </c>
      <c r="E197" s="62">
        <v>15864</v>
      </c>
      <c r="F197" s="62">
        <v>15864</v>
      </c>
      <c r="G197" s="61">
        <v>23886</v>
      </c>
    </row>
    <row r="198" spans="1:7" ht="13.95" customHeight="1">
      <c r="A198" s="42"/>
      <c r="B198" s="84" t="s">
        <v>77</v>
      </c>
      <c r="C198" s="46" t="s">
        <v>14</v>
      </c>
      <c r="D198" s="62">
        <v>244</v>
      </c>
      <c r="E198" s="62">
        <v>188</v>
      </c>
      <c r="F198" s="62">
        <f>E198+100</f>
        <v>288</v>
      </c>
      <c r="G198" s="61">
        <v>288</v>
      </c>
    </row>
    <row r="199" spans="1:7" ht="13.95" customHeight="1">
      <c r="A199" s="42"/>
      <c r="B199" s="84" t="s">
        <v>78</v>
      </c>
      <c r="C199" s="46" t="s">
        <v>16</v>
      </c>
      <c r="D199" s="62">
        <v>500</v>
      </c>
      <c r="E199" s="62">
        <v>375</v>
      </c>
      <c r="F199" s="62">
        <f>E199+100</f>
        <v>475</v>
      </c>
      <c r="G199" s="61">
        <v>475</v>
      </c>
    </row>
    <row r="200" spans="1:7" ht="13.95" customHeight="1">
      <c r="A200" s="42"/>
      <c r="B200" s="84" t="s">
        <v>79</v>
      </c>
      <c r="C200" s="48" t="s">
        <v>23</v>
      </c>
      <c r="D200" s="75">
        <v>234</v>
      </c>
      <c r="E200" s="75">
        <v>234</v>
      </c>
      <c r="F200" s="75">
        <v>234</v>
      </c>
      <c r="G200" s="60">
        <v>234</v>
      </c>
    </row>
    <row r="201" spans="1:7" ht="13.95" customHeight="1">
      <c r="A201" s="42" t="s">
        <v>5</v>
      </c>
      <c r="B201" s="45">
        <v>68</v>
      </c>
      <c r="C201" s="46" t="s">
        <v>183</v>
      </c>
      <c r="D201" s="75">
        <f t="shared" ref="D201:F201" si="22">SUM(D197:D200)</f>
        <v>8158</v>
      </c>
      <c r="E201" s="75">
        <f t="shared" si="22"/>
        <v>16661</v>
      </c>
      <c r="F201" s="75">
        <f t="shared" si="22"/>
        <v>16861</v>
      </c>
      <c r="G201" s="60">
        <v>24883</v>
      </c>
    </row>
    <row r="202" spans="1:7" ht="13.95" customHeight="1">
      <c r="A202" s="42" t="s">
        <v>5</v>
      </c>
      <c r="B202" s="43">
        <v>0.109</v>
      </c>
      <c r="C202" s="59" t="s">
        <v>75</v>
      </c>
      <c r="D202" s="75">
        <f t="shared" ref="D202:F202" si="23">D194+D184+D174+D164+D201</f>
        <v>960662</v>
      </c>
      <c r="E202" s="75">
        <f t="shared" si="23"/>
        <v>1290024</v>
      </c>
      <c r="F202" s="75">
        <f t="shared" si="23"/>
        <v>1294604</v>
      </c>
      <c r="G202" s="60">
        <v>1289912</v>
      </c>
    </row>
    <row r="203" spans="1:7" ht="12" customHeight="1">
      <c r="A203" s="42"/>
      <c r="B203" s="40"/>
      <c r="C203" s="59"/>
      <c r="D203" s="61"/>
      <c r="E203" s="61"/>
      <c r="F203" s="64"/>
      <c r="G203" s="64"/>
    </row>
    <row r="204" spans="1:7" ht="13.95" customHeight="1">
      <c r="A204" s="42"/>
      <c r="B204" s="43">
        <v>0.113</v>
      </c>
      <c r="C204" s="59" t="s">
        <v>105</v>
      </c>
      <c r="D204" s="61"/>
      <c r="E204" s="61"/>
      <c r="F204" s="64"/>
      <c r="G204" s="64"/>
    </row>
    <row r="205" spans="1:7" ht="13.95" customHeight="1">
      <c r="A205" s="42"/>
      <c r="B205" s="45">
        <v>69</v>
      </c>
      <c r="C205" s="42" t="s">
        <v>106</v>
      </c>
      <c r="D205" s="61"/>
      <c r="E205" s="61"/>
      <c r="F205" s="64"/>
      <c r="G205" s="64"/>
    </row>
    <row r="206" spans="1:7" ht="13.95" customHeight="1">
      <c r="A206" s="42"/>
      <c r="B206" s="84" t="s">
        <v>107</v>
      </c>
      <c r="C206" s="42" t="s">
        <v>25</v>
      </c>
      <c r="D206" s="75">
        <v>4000</v>
      </c>
      <c r="E206" s="75">
        <v>3000</v>
      </c>
      <c r="F206" s="75">
        <v>3000</v>
      </c>
      <c r="G206" s="60">
        <v>9700</v>
      </c>
    </row>
    <row r="207" spans="1:7" ht="13.95" customHeight="1">
      <c r="A207" s="42" t="s">
        <v>5</v>
      </c>
      <c r="B207" s="45">
        <v>69</v>
      </c>
      <c r="C207" s="42" t="s">
        <v>106</v>
      </c>
      <c r="D207" s="75">
        <f t="shared" ref="D207:F208" si="24">D206</f>
        <v>4000</v>
      </c>
      <c r="E207" s="75">
        <f t="shared" si="24"/>
        <v>3000</v>
      </c>
      <c r="F207" s="75">
        <f t="shared" si="24"/>
        <v>3000</v>
      </c>
      <c r="G207" s="75">
        <v>9700</v>
      </c>
    </row>
    <row r="208" spans="1:7" ht="13.95" customHeight="1">
      <c r="A208" s="54" t="s">
        <v>5</v>
      </c>
      <c r="B208" s="86">
        <v>0.113</v>
      </c>
      <c r="C208" s="87" t="s">
        <v>105</v>
      </c>
      <c r="D208" s="58">
        <f t="shared" si="24"/>
        <v>4000</v>
      </c>
      <c r="E208" s="58">
        <f t="shared" si="24"/>
        <v>3000</v>
      </c>
      <c r="F208" s="58">
        <f t="shared" si="24"/>
        <v>3000</v>
      </c>
      <c r="G208" s="78">
        <v>9700</v>
      </c>
    </row>
    <row r="209" spans="1:7">
      <c r="A209" s="42"/>
      <c r="B209" s="84"/>
      <c r="C209" s="42"/>
      <c r="D209" s="61"/>
      <c r="E209" s="61"/>
      <c r="F209" s="64"/>
      <c r="G209" s="64"/>
    </row>
    <row r="210" spans="1:7" ht="13.95" customHeight="1">
      <c r="A210" s="42"/>
      <c r="B210" s="43">
        <v>0.114</v>
      </c>
      <c r="C210" s="59" t="s">
        <v>108</v>
      </c>
      <c r="D210" s="66"/>
      <c r="E210" s="66"/>
      <c r="F210" s="67"/>
      <c r="G210" s="67"/>
    </row>
    <row r="211" spans="1:7" ht="13.95" customHeight="1">
      <c r="A211" s="42"/>
      <c r="B211" s="45">
        <v>70</v>
      </c>
      <c r="C211" s="46" t="s">
        <v>168</v>
      </c>
      <c r="D211" s="66"/>
      <c r="E211" s="66"/>
      <c r="F211" s="67"/>
      <c r="G211" s="67"/>
    </row>
    <row r="212" spans="1:7" ht="13.95" customHeight="1">
      <c r="A212" s="42"/>
      <c r="B212" s="84" t="s">
        <v>109</v>
      </c>
      <c r="C212" s="46" t="s">
        <v>12</v>
      </c>
      <c r="D212" s="123">
        <v>79810</v>
      </c>
      <c r="E212" s="62">
        <v>87752</v>
      </c>
      <c r="F212" s="62">
        <v>87752</v>
      </c>
      <c r="G212" s="61">
        <v>98634</v>
      </c>
    </row>
    <row r="213" spans="1:7" ht="13.95" customHeight="1">
      <c r="A213" s="42"/>
      <c r="B213" s="84" t="s">
        <v>216</v>
      </c>
      <c r="C213" s="46" t="s">
        <v>210</v>
      </c>
      <c r="D213" s="49">
        <v>0</v>
      </c>
      <c r="E213" s="62">
        <v>144</v>
      </c>
      <c r="F213" s="62">
        <v>144</v>
      </c>
      <c r="G213" s="61">
        <v>144</v>
      </c>
    </row>
    <row r="214" spans="1:7" ht="13.95" customHeight="1">
      <c r="A214" s="42"/>
      <c r="B214" s="84" t="s">
        <v>110</v>
      </c>
      <c r="C214" s="46" t="s">
        <v>14</v>
      </c>
      <c r="D214" s="62">
        <v>2000</v>
      </c>
      <c r="E214" s="62">
        <v>1500</v>
      </c>
      <c r="F214" s="62">
        <v>1500</v>
      </c>
      <c r="G214" s="61">
        <v>1650</v>
      </c>
    </row>
    <row r="215" spans="1:7" ht="13.95" customHeight="1">
      <c r="A215" s="42"/>
      <c r="B215" s="84" t="s">
        <v>111</v>
      </c>
      <c r="C215" s="46" t="s">
        <v>16</v>
      </c>
      <c r="D215" s="123">
        <v>1700</v>
      </c>
      <c r="E215" s="123">
        <v>1275</v>
      </c>
      <c r="F215" s="123">
        <f>100+E215</f>
        <v>1375</v>
      </c>
      <c r="G215" s="7">
        <v>1375</v>
      </c>
    </row>
    <row r="216" spans="1:7" ht="13.95" customHeight="1">
      <c r="A216" s="42"/>
      <c r="B216" s="84" t="s">
        <v>112</v>
      </c>
      <c r="C216" s="46" t="s">
        <v>43</v>
      </c>
      <c r="D216" s="62">
        <v>300</v>
      </c>
      <c r="E216" s="62">
        <v>225</v>
      </c>
      <c r="F216" s="62">
        <v>225</v>
      </c>
      <c r="G216" s="61">
        <v>248</v>
      </c>
    </row>
    <row r="217" spans="1:7" ht="13.95" customHeight="1">
      <c r="A217" s="42"/>
      <c r="B217" s="84" t="s">
        <v>113</v>
      </c>
      <c r="C217" s="46" t="s">
        <v>27</v>
      </c>
      <c r="D217" s="62">
        <v>1600</v>
      </c>
      <c r="E217" s="62">
        <v>1200</v>
      </c>
      <c r="F217" s="62">
        <f>150+E217</f>
        <v>1350</v>
      </c>
      <c r="G217" s="61">
        <v>2000</v>
      </c>
    </row>
    <row r="218" spans="1:7" ht="13.95" customHeight="1">
      <c r="A218" s="42"/>
      <c r="B218" s="84" t="s">
        <v>114</v>
      </c>
      <c r="C218" s="46" t="s">
        <v>36</v>
      </c>
      <c r="D218" s="75">
        <v>2000</v>
      </c>
      <c r="E218" s="75">
        <v>1500</v>
      </c>
      <c r="F218" s="75">
        <v>1500</v>
      </c>
      <c r="G218" s="60">
        <v>2000</v>
      </c>
    </row>
    <row r="219" spans="1:7" ht="13.95" customHeight="1">
      <c r="A219" s="42" t="s">
        <v>5</v>
      </c>
      <c r="B219" s="45">
        <v>70</v>
      </c>
      <c r="C219" s="46" t="s">
        <v>168</v>
      </c>
      <c r="D219" s="75">
        <f t="shared" ref="D219:F219" si="25">SUM(D212:D218)</f>
        <v>87410</v>
      </c>
      <c r="E219" s="75">
        <f t="shared" si="25"/>
        <v>93596</v>
      </c>
      <c r="F219" s="75">
        <f t="shared" si="25"/>
        <v>93846</v>
      </c>
      <c r="G219" s="60">
        <v>106051</v>
      </c>
    </row>
    <row r="220" spans="1:7" ht="13.95" customHeight="1">
      <c r="A220" s="42" t="s">
        <v>5</v>
      </c>
      <c r="B220" s="43">
        <v>0.114</v>
      </c>
      <c r="C220" s="59" t="s">
        <v>108</v>
      </c>
      <c r="D220" s="58">
        <f t="shared" ref="D220:F220" si="26">D219</f>
        <v>87410</v>
      </c>
      <c r="E220" s="58">
        <f t="shared" si="26"/>
        <v>93596</v>
      </c>
      <c r="F220" s="58">
        <f t="shared" si="26"/>
        <v>93846</v>
      </c>
      <c r="G220" s="78">
        <v>106051</v>
      </c>
    </row>
    <row r="221" spans="1:7">
      <c r="A221" s="42"/>
      <c r="B221" s="40"/>
      <c r="C221" s="59"/>
      <c r="D221" s="61"/>
      <c r="E221" s="61"/>
      <c r="F221" s="64"/>
      <c r="G221" s="64"/>
    </row>
    <row r="222" spans="1:7" ht="14.4" customHeight="1">
      <c r="A222" s="42"/>
      <c r="B222" s="43">
        <v>0.115</v>
      </c>
      <c r="C222" s="59" t="s">
        <v>146</v>
      </c>
      <c r="D222" s="66"/>
      <c r="E222" s="66"/>
      <c r="F222" s="67"/>
      <c r="G222" s="67"/>
    </row>
    <row r="223" spans="1:7" s="76" customFormat="1" ht="27" customHeight="1">
      <c r="A223" s="42"/>
      <c r="B223" s="45">
        <v>19</v>
      </c>
      <c r="C223" s="46" t="s">
        <v>186</v>
      </c>
      <c r="D223" s="51"/>
      <c r="E223" s="62"/>
      <c r="F223" s="63"/>
      <c r="G223" s="63"/>
    </row>
    <row r="224" spans="1:7" s="76" customFormat="1" ht="26.4">
      <c r="A224" s="42"/>
      <c r="B224" s="45" t="s">
        <v>181</v>
      </c>
      <c r="C224" s="46" t="s">
        <v>189</v>
      </c>
      <c r="D224" s="51">
        <v>0</v>
      </c>
      <c r="E224" s="62">
        <v>58426</v>
      </c>
      <c r="F224" s="62">
        <v>58426</v>
      </c>
      <c r="G224" s="62">
        <v>58426</v>
      </c>
    </row>
    <row r="225" spans="1:7" s="76" customFormat="1" ht="14.4" customHeight="1">
      <c r="A225" s="42"/>
      <c r="B225" s="45" t="s">
        <v>182</v>
      </c>
      <c r="C225" s="46" t="s">
        <v>249</v>
      </c>
      <c r="D225" s="51">
        <v>0</v>
      </c>
      <c r="E225" s="51">
        <v>0</v>
      </c>
      <c r="F225" s="51">
        <v>0</v>
      </c>
      <c r="G225" s="62">
        <v>4000</v>
      </c>
    </row>
    <row r="226" spans="1:7" s="76" customFormat="1" ht="27" customHeight="1">
      <c r="A226" s="42"/>
      <c r="B226" s="45" t="s">
        <v>184</v>
      </c>
      <c r="C226" s="85" t="s">
        <v>227</v>
      </c>
      <c r="D226" s="51">
        <v>0</v>
      </c>
      <c r="E226" s="62">
        <v>6414</v>
      </c>
      <c r="F226" s="62">
        <v>6414</v>
      </c>
      <c r="G226" s="62">
        <v>6414</v>
      </c>
    </row>
    <row r="227" spans="1:7" s="76" customFormat="1" ht="27" customHeight="1">
      <c r="A227" s="42"/>
      <c r="B227" s="45" t="s">
        <v>194</v>
      </c>
      <c r="C227" s="85" t="s">
        <v>228</v>
      </c>
      <c r="D227" s="62">
        <v>1465</v>
      </c>
      <c r="E227" s="51">
        <v>0</v>
      </c>
      <c r="F227" s="51">
        <v>0</v>
      </c>
      <c r="G227" s="51">
        <v>0</v>
      </c>
    </row>
    <row r="228" spans="1:7" s="76" customFormat="1" ht="14.4" customHeight="1">
      <c r="A228" s="42"/>
      <c r="B228" s="45" t="s">
        <v>219</v>
      </c>
      <c r="C228" s="46" t="s">
        <v>220</v>
      </c>
      <c r="D228" s="51">
        <v>0</v>
      </c>
      <c r="E228" s="62">
        <v>3380</v>
      </c>
      <c r="F228" s="62">
        <v>3380</v>
      </c>
      <c r="G228" s="62">
        <v>3380</v>
      </c>
    </row>
    <row r="229" spans="1:7" s="76" customFormat="1" ht="27" customHeight="1">
      <c r="A229" s="42" t="s">
        <v>5</v>
      </c>
      <c r="B229" s="45">
        <v>19</v>
      </c>
      <c r="C229" s="46" t="s">
        <v>186</v>
      </c>
      <c r="D229" s="58">
        <f t="shared" ref="D229:F229" si="27">SUM(D224:D228)</f>
        <v>1465</v>
      </c>
      <c r="E229" s="58">
        <f t="shared" si="27"/>
        <v>68220</v>
      </c>
      <c r="F229" s="58">
        <f t="shared" si="27"/>
        <v>68220</v>
      </c>
      <c r="G229" s="58">
        <v>72220</v>
      </c>
    </row>
    <row r="230" spans="1:7" ht="14.4" customHeight="1">
      <c r="A230" s="42" t="s">
        <v>5</v>
      </c>
      <c r="B230" s="43">
        <v>0.115</v>
      </c>
      <c r="C230" s="59" t="s">
        <v>146</v>
      </c>
      <c r="D230" s="58">
        <f>D229</f>
        <v>1465</v>
      </c>
      <c r="E230" s="58">
        <f t="shared" ref="E230:F230" si="28">E229</f>
        <v>68220</v>
      </c>
      <c r="F230" s="58">
        <f t="shared" si="28"/>
        <v>68220</v>
      </c>
      <c r="G230" s="58">
        <v>72220</v>
      </c>
    </row>
    <row r="231" spans="1:7">
      <c r="A231" s="42"/>
      <c r="B231" s="40"/>
      <c r="C231" s="59"/>
      <c r="D231" s="61"/>
      <c r="E231" s="61"/>
      <c r="F231" s="64"/>
      <c r="G231" s="64"/>
    </row>
    <row r="232" spans="1:7" ht="14.4" customHeight="1">
      <c r="A232" s="42"/>
      <c r="B232" s="43">
        <v>0.11600000000000001</v>
      </c>
      <c r="C232" s="59" t="s">
        <v>116</v>
      </c>
      <c r="D232" s="47"/>
      <c r="E232" s="47"/>
      <c r="F232" s="73"/>
      <c r="G232" s="73"/>
    </row>
    <row r="233" spans="1:7" ht="14.4" customHeight="1">
      <c r="A233" s="42"/>
      <c r="B233" s="84" t="s">
        <v>117</v>
      </c>
      <c r="C233" s="46" t="s">
        <v>12</v>
      </c>
      <c r="D233" s="123">
        <v>5329</v>
      </c>
      <c r="E233" s="123">
        <v>5054</v>
      </c>
      <c r="F233" s="123">
        <v>5054</v>
      </c>
      <c r="G233" s="7">
        <v>6073</v>
      </c>
    </row>
    <row r="234" spans="1:7" ht="14.4" customHeight="1">
      <c r="A234" s="42"/>
      <c r="B234" s="84" t="s">
        <v>118</v>
      </c>
      <c r="C234" s="46" t="s">
        <v>14</v>
      </c>
      <c r="D234" s="62">
        <v>99</v>
      </c>
      <c r="E234" s="62">
        <v>75</v>
      </c>
      <c r="F234" s="62">
        <v>75</v>
      </c>
      <c r="G234" s="61">
        <v>83</v>
      </c>
    </row>
    <row r="235" spans="1:7" ht="14.4" customHeight="1">
      <c r="A235" s="42"/>
      <c r="B235" s="84" t="s">
        <v>119</v>
      </c>
      <c r="C235" s="46" t="s">
        <v>16</v>
      </c>
      <c r="D235" s="123">
        <v>499</v>
      </c>
      <c r="E235" s="123">
        <v>375</v>
      </c>
      <c r="F235" s="123">
        <v>375</v>
      </c>
      <c r="G235" s="7">
        <v>413</v>
      </c>
    </row>
    <row r="236" spans="1:7" ht="14.4" customHeight="1">
      <c r="A236" s="42"/>
      <c r="B236" s="84" t="s">
        <v>180</v>
      </c>
      <c r="C236" s="3" t="s">
        <v>25</v>
      </c>
      <c r="D236" s="123">
        <v>200</v>
      </c>
      <c r="E236" s="123">
        <v>150</v>
      </c>
      <c r="F236" s="123">
        <v>150</v>
      </c>
      <c r="G236" s="7">
        <v>165</v>
      </c>
    </row>
    <row r="237" spans="1:7" ht="14.4" customHeight="1">
      <c r="A237" s="42"/>
      <c r="B237" s="84" t="s">
        <v>178</v>
      </c>
      <c r="C237" s="46" t="s">
        <v>27</v>
      </c>
      <c r="D237" s="123">
        <v>200</v>
      </c>
      <c r="E237" s="123">
        <v>150</v>
      </c>
      <c r="F237" s="123">
        <v>150</v>
      </c>
      <c r="G237" s="7">
        <v>200</v>
      </c>
    </row>
    <row r="238" spans="1:7" ht="14.4" customHeight="1">
      <c r="A238" s="42"/>
      <c r="B238" s="84" t="s">
        <v>179</v>
      </c>
      <c r="C238" s="46" t="s">
        <v>115</v>
      </c>
      <c r="D238" s="123">
        <v>498</v>
      </c>
      <c r="E238" s="123">
        <v>375</v>
      </c>
      <c r="F238" s="123">
        <v>375</v>
      </c>
      <c r="G238" s="7">
        <v>413</v>
      </c>
    </row>
    <row r="239" spans="1:7" ht="14.4" customHeight="1">
      <c r="A239" s="42" t="s">
        <v>5</v>
      </c>
      <c r="B239" s="43">
        <v>0.11600000000000001</v>
      </c>
      <c r="C239" s="59" t="s">
        <v>116</v>
      </c>
      <c r="D239" s="58">
        <f t="shared" ref="D239:F239" si="29">SUM(D233:D238)</f>
        <v>6825</v>
      </c>
      <c r="E239" s="58">
        <f t="shared" si="29"/>
        <v>6179</v>
      </c>
      <c r="F239" s="58">
        <f t="shared" si="29"/>
        <v>6179</v>
      </c>
      <c r="G239" s="78">
        <v>7347</v>
      </c>
    </row>
    <row r="240" spans="1:7" ht="13.95" customHeight="1">
      <c r="A240" s="42"/>
      <c r="B240" s="40"/>
      <c r="C240" s="59"/>
      <c r="D240" s="61"/>
      <c r="E240" s="61"/>
      <c r="F240" s="64"/>
      <c r="G240" s="64"/>
    </row>
    <row r="241" spans="1:7" ht="14.4" customHeight="1">
      <c r="A241" s="42"/>
      <c r="B241" s="88">
        <v>0.8</v>
      </c>
      <c r="C241" s="59" t="s">
        <v>120</v>
      </c>
      <c r="D241" s="66"/>
      <c r="E241" s="66"/>
      <c r="F241" s="67"/>
      <c r="G241" s="67"/>
    </row>
    <row r="242" spans="1:7" ht="26.4">
      <c r="A242" s="42"/>
      <c r="B242" s="45">
        <v>74</v>
      </c>
      <c r="C242" s="46" t="s">
        <v>247</v>
      </c>
      <c r="D242" s="66"/>
      <c r="E242" s="66"/>
      <c r="F242" s="67"/>
      <c r="G242" s="67"/>
    </row>
    <row r="243" spans="1:7" ht="14.4" customHeight="1">
      <c r="A243" s="42"/>
      <c r="B243" s="84" t="s">
        <v>121</v>
      </c>
      <c r="C243" s="46" t="s">
        <v>12</v>
      </c>
      <c r="D243" s="62">
        <v>5488</v>
      </c>
      <c r="E243" s="62">
        <v>10819</v>
      </c>
      <c r="F243" s="62">
        <v>10819</v>
      </c>
      <c r="G243" s="61">
        <v>7026</v>
      </c>
    </row>
    <row r="244" spans="1:7" ht="14.4" customHeight="1">
      <c r="A244" s="42"/>
      <c r="B244" s="84" t="s">
        <v>122</v>
      </c>
      <c r="C244" s="46" t="s">
        <v>14</v>
      </c>
      <c r="D244" s="62">
        <v>64</v>
      </c>
      <c r="E244" s="62">
        <v>48</v>
      </c>
      <c r="F244" s="62">
        <f>200+E244</f>
        <v>248</v>
      </c>
      <c r="G244" s="61">
        <v>248</v>
      </c>
    </row>
    <row r="245" spans="1:7" ht="14.4" customHeight="1">
      <c r="A245" s="42"/>
      <c r="B245" s="84" t="s">
        <v>123</v>
      </c>
      <c r="C245" s="46" t="s">
        <v>16</v>
      </c>
      <c r="D245" s="75">
        <v>28</v>
      </c>
      <c r="E245" s="75">
        <v>32</v>
      </c>
      <c r="F245" s="75">
        <f>E245+300</f>
        <v>332</v>
      </c>
      <c r="G245" s="60">
        <v>332</v>
      </c>
    </row>
    <row r="246" spans="1:7" ht="26.4">
      <c r="A246" s="42" t="s">
        <v>5</v>
      </c>
      <c r="B246" s="45">
        <v>74</v>
      </c>
      <c r="C246" s="46" t="s">
        <v>247</v>
      </c>
      <c r="D246" s="75">
        <f t="shared" ref="D246:F246" si="30">SUM(D243:D245)</f>
        <v>5580</v>
      </c>
      <c r="E246" s="75">
        <f t="shared" si="30"/>
        <v>10899</v>
      </c>
      <c r="F246" s="75">
        <f t="shared" si="30"/>
        <v>11399</v>
      </c>
      <c r="G246" s="60">
        <v>7606</v>
      </c>
    </row>
    <row r="247" spans="1:7">
      <c r="A247" s="42"/>
      <c r="B247" s="45"/>
      <c r="C247" s="46"/>
      <c r="D247" s="51"/>
      <c r="E247" s="62"/>
      <c r="F247" s="63"/>
      <c r="G247" s="64"/>
    </row>
    <row r="248" spans="1:7" ht="27.75" customHeight="1">
      <c r="A248" s="42"/>
      <c r="B248" s="45">
        <v>75</v>
      </c>
      <c r="C248" s="46" t="s">
        <v>124</v>
      </c>
      <c r="D248" s="66"/>
      <c r="E248" s="66"/>
      <c r="F248" s="67"/>
      <c r="G248" s="67"/>
    </row>
    <row r="249" spans="1:7" ht="13.95" customHeight="1">
      <c r="A249" s="42"/>
      <c r="B249" s="84" t="s">
        <v>125</v>
      </c>
      <c r="C249" s="46" t="s">
        <v>12</v>
      </c>
      <c r="D249" s="62">
        <v>119318</v>
      </c>
      <c r="E249" s="62">
        <v>162416</v>
      </c>
      <c r="F249" s="62">
        <v>162416</v>
      </c>
      <c r="G249" s="61">
        <v>170647</v>
      </c>
    </row>
    <row r="250" spans="1:7" ht="13.95" customHeight="1">
      <c r="A250" s="42"/>
      <c r="B250" s="84" t="s">
        <v>126</v>
      </c>
      <c r="C250" s="46" t="s">
        <v>14</v>
      </c>
      <c r="D250" s="62">
        <v>1231</v>
      </c>
      <c r="E250" s="62">
        <v>923</v>
      </c>
      <c r="F250" s="62">
        <v>923</v>
      </c>
      <c r="G250" s="61">
        <v>1015</v>
      </c>
    </row>
    <row r="251" spans="1:7" ht="13.95" customHeight="1">
      <c r="A251" s="42"/>
      <c r="B251" s="84" t="s">
        <v>127</v>
      </c>
      <c r="C251" s="46" t="s">
        <v>16</v>
      </c>
      <c r="D251" s="62">
        <v>4789</v>
      </c>
      <c r="E251" s="62">
        <v>3375</v>
      </c>
      <c r="F251" s="62">
        <v>3375</v>
      </c>
      <c r="G251" s="61">
        <v>3713</v>
      </c>
    </row>
    <row r="252" spans="1:7" ht="13.95" customHeight="1">
      <c r="A252" s="42"/>
      <c r="B252" s="84" t="s">
        <v>128</v>
      </c>
      <c r="C252" s="46" t="s">
        <v>43</v>
      </c>
      <c r="D252" s="62">
        <v>226</v>
      </c>
      <c r="E252" s="62">
        <v>348</v>
      </c>
      <c r="F252" s="62">
        <v>348</v>
      </c>
      <c r="G252" s="61">
        <v>383</v>
      </c>
    </row>
    <row r="253" spans="1:7" ht="13.95" customHeight="1">
      <c r="A253" s="54"/>
      <c r="B253" s="150" t="s">
        <v>129</v>
      </c>
      <c r="C253" s="77" t="s">
        <v>21</v>
      </c>
      <c r="D253" s="75">
        <v>1949</v>
      </c>
      <c r="E253" s="75">
        <v>1500</v>
      </c>
      <c r="F253" s="75">
        <v>1500</v>
      </c>
      <c r="G253" s="60">
        <v>1500</v>
      </c>
    </row>
    <row r="254" spans="1:7" ht="13.95" customHeight="1">
      <c r="A254" s="42"/>
      <c r="B254" s="84" t="s">
        <v>130</v>
      </c>
      <c r="C254" s="46" t="s">
        <v>23</v>
      </c>
      <c r="D254" s="75">
        <v>120</v>
      </c>
      <c r="E254" s="75">
        <v>120</v>
      </c>
      <c r="F254" s="75">
        <v>120</v>
      </c>
      <c r="G254" s="60">
        <v>120</v>
      </c>
    </row>
    <row r="255" spans="1:7" ht="27" customHeight="1">
      <c r="A255" s="42" t="s">
        <v>5</v>
      </c>
      <c r="B255" s="45">
        <v>75</v>
      </c>
      <c r="C255" s="46" t="s">
        <v>124</v>
      </c>
      <c r="D255" s="75">
        <f t="shared" ref="D255:F255" si="31">SUM(D249:D254)</f>
        <v>127633</v>
      </c>
      <c r="E255" s="75">
        <f t="shared" si="31"/>
        <v>168682</v>
      </c>
      <c r="F255" s="75">
        <f t="shared" si="31"/>
        <v>168682</v>
      </c>
      <c r="G255" s="60">
        <v>177378</v>
      </c>
    </row>
    <row r="256" spans="1:7">
      <c r="A256" s="42"/>
      <c r="B256" s="45"/>
      <c r="C256" s="46"/>
      <c r="D256" s="70"/>
      <c r="E256" s="69"/>
      <c r="F256" s="71"/>
      <c r="G256" s="81"/>
    </row>
    <row r="257" spans="1:7" ht="27" customHeight="1">
      <c r="A257" s="42"/>
      <c r="B257" s="45">
        <v>76</v>
      </c>
      <c r="C257" s="46" t="s">
        <v>169</v>
      </c>
      <c r="D257" s="47"/>
      <c r="E257" s="47"/>
      <c r="F257" s="73"/>
      <c r="G257" s="73"/>
    </row>
    <row r="258" spans="1:7" ht="14.4" customHeight="1">
      <c r="A258" s="42"/>
      <c r="B258" s="84" t="s">
        <v>170</v>
      </c>
      <c r="C258" s="42" t="s">
        <v>204</v>
      </c>
      <c r="D258" s="75">
        <v>1834</v>
      </c>
      <c r="E258" s="75">
        <v>5000</v>
      </c>
      <c r="F258" s="75">
        <v>5000</v>
      </c>
      <c r="G258" s="60">
        <v>2600</v>
      </c>
    </row>
    <row r="259" spans="1:7" ht="27" customHeight="1">
      <c r="A259" s="42" t="s">
        <v>5</v>
      </c>
      <c r="B259" s="45">
        <v>76</v>
      </c>
      <c r="C259" s="46" t="s">
        <v>169</v>
      </c>
      <c r="D259" s="75">
        <f t="shared" ref="D259:F259" si="32">D258</f>
        <v>1834</v>
      </c>
      <c r="E259" s="75">
        <f t="shared" si="32"/>
        <v>5000</v>
      </c>
      <c r="F259" s="75">
        <f t="shared" si="32"/>
        <v>5000</v>
      </c>
      <c r="G259" s="60">
        <v>2600</v>
      </c>
    </row>
    <row r="260" spans="1:7" ht="13.95" customHeight="1">
      <c r="A260" s="42" t="s">
        <v>5</v>
      </c>
      <c r="B260" s="88">
        <v>0.8</v>
      </c>
      <c r="C260" s="59" t="s">
        <v>120</v>
      </c>
      <c r="D260" s="75">
        <f t="shared" ref="D260:F260" si="33">D255+D246+D259</f>
        <v>135047</v>
      </c>
      <c r="E260" s="75">
        <f t="shared" si="33"/>
        <v>184581</v>
      </c>
      <c r="F260" s="75">
        <f t="shared" si="33"/>
        <v>185081</v>
      </c>
      <c r="G260" s="60">
        <v>187584</v>
      </c>
    </row>
    <row r="261" spans="1:7" ht="13.95" customHeight="1">
      <c r="A261" s="42" t="s">
        <v>5</v>
      </c>
      <c r="B261" s="40">
        <v>2055</v>
      </c>
      <c r="C261" s="89" t="s">
        <v>0</v>
      </c>
      <c r="D261" s="58">
        <f t="shared" ref="D261:F261" si="34">D260+D239+D230+D220+D208+D202+D153+D133+D93+D60+D40</f>
        <v>3576130</v>
      </c>
      <c r="E261" s="58">
        <f t="shared" si="34"/>
        <v>5057127</v>
      </c>
      <c r="F261" s="75">
        <f t="shared" si="34"/>
        <v>4783191</v>
      </c>
      <c r="G261" s="78">
        <v>4692899</v>
      </c>
    </row>
    <row r="262" spans="1:7" ht="13.95" customHeight="1">
      <c r="A262" s="42"/>
      <c r="B262" s="40"/>
      <c r="C262" s="90"/>
      <c r="D262" s="61"/>
      <c r="E262" s="61"/>
      <c r="F262" s="64"/>
      <c r="G262" s="64"/>
    </row>
    <row r="263" spans="1:7" ht="13.95" customHeight="1">
      <c r="A263" s="42" t="s">
        <v>9</v>
      </c>
      <c r="B263" s="91">
        <v>2059</v>
      </c>
      <c r="C263" s="92" t="s">
        <v>1</v>
      </c>
      <c r="D263" s="61"/>
      <c r="E263" s="61"/>
      <c r="F263" s="64"/>
      <c r="G263" s="64"/>
    </row>
    <row r="264" spans="1:7" ht="13.95" customHeight="1">
      <c r="A264" s="18"/>
      <c r="B264" s="93">
        <v>1</v>
      </c>
      <c r="C264" s="94" t="s">
        <v>131</v>
      </c>
      <c r="D264" s="61"/>
      <c r="E264" s="61"/>
      <c r="F264" s="64"/>
      <c r="G264" s="64"/>
    </row>
    <row r="265" spans="1:7" ht="13.95" customHeight="1">
      <c r="A265" s="42"/>
      <c r="B265" s="95">
        <v>1.0529999999999999</v>
      </c>
      <c r="C265" s="92" t="s">
        <v>132</v>
      </c>
      <c r="D265" s="61"/>
      <c r="E265" s="61"/>
      <c r="F265" s="64"/>
      <c r="G265" s="64"/>
    </row>
    <row r="266" spans="1:7" ht="13.95" customHeight="1">
      <c r="A266" s="42"/>
      <c r="B266" s="96">
        <v>61</v>
      </c>
      <c r="C266" s="94" t="s">
        <v>143</v>
      </c>
      <c r="D266" s="61"/>
      <c r="E266" s="61"/>
      <c r="F266" s="64"/>
      <c r="G266" s="64"/>
    </row>
    <row r="267" spans="1:7" ht="13.95" customHeight="1">
      <c r="A267" s="42"/>
      <c r="B267" s="96">
        <v>82</v>
      </c>
      <c r="C267" s="94" t="s">
        <v>248</v>
      </c>
      <c r="D267" s="61"/>
      <c r="E267" s="61"/>
      <c r="F267" s="64"/>
      <c r="G267" s="64"/>
    </row>
    <row r="268" spans="1:7" ht="13.95" customHeight="1">
      <c r="A268" s="42"/>
      <c r="B268" s="96" t="s">
        <v>144</v>
      </c>
      <c r="C268" s="46" t="s">
        <v>21</v>
      </c>
      <c r="D268" s="62">
        <v>1044</v>
      </c>
      <c r="E268" s="62">
        <v>810</v>
      </c>
      <c r="F268" s="62">
        <f>2000+E268</f>
        <v>2810</v>
      </c>
      <c r="G268" s="61">
        <v>1500</v>
      </c>
    </row>
    <row r="269" spans="1:7" ht="13.95" customHeight="1">
      <c r="A269" s="42"/>
      <c r="B269" s="96" t="s">
        <v>201</v>
      </c>
      <c r="C269" s="85" t="s">
        <v>202</v>
      </c>
      <c r="D269" s="75">
        <v>1000</v>
      </c>
      <c r="E269" s="56">
        <v>0</v>
      </c>
      <c r="F269" s="56">
        <v>0</v>
      </c>
      <c r="G269" s="56">
        <v>0</v>
      </c>
    </row>
    <row r="270" spans="1:7" ht="13.95" customHeight="1">
      <c r="A270" s="42" t="s">
        <v>5</v>
      </c>
      <c r="B270" s="96">
        <v>82</v>
      </c>
      <c r="C270" s="94" t="s">
        <v>248</v>
      </c>
      <c r="D270" s="75">
        <f>SUM(D268:D269)</f>
        <v>2044</v>
      </c>
      <c r="E270" s="75">
        <f t="shared" ref="E270:F270" si="35">SUM(E268:E269)</f>
        <v>810</v>
      </c>
      <c r="F270" s="75">
        <f t="shared" si="35"/>
        <v>2810</v>
      </c>
      <c r="G270" s="75">
        <v>1500</v>
      </c>
    </row>
    <row r="271" spans="1:7" s="97" customFormat="1" ht="13.95" customHeight="1">
      <c r="A271" s="42" t="s">
        <v>5</v>
      </c>
      <c r="B271" s="95">
        <v>1.0529999999999999</v>
      </c>
      <c r="C271" s="92" t="s">
        <v>132</v>
      </c>
      <c r="D271" s="75">
        <f>D270</f>
        <v>2044</v>
      </c>
      <c r="E271" s="75">
        <f t="shared" ref="E271:F271" si="36">E270</f>
        <v>810</v>
      </c>
      <c r="F271" s="75">
        <f t="shared" si="36"/>
        <v>2810</v>
      </c>
      <c r="G271" s="75">
        <v>1500</v>
      </c>
    </row>
    <row r="272" spans="1:7" s="97" customFormat="1" ht="13.95" customHeight="1">
      <c r="A272" s="42" t="s">
        <v>5</v>
      </c>
      <c r="B272" s="93">
        <v>1</v>
      </c>
      <c r="C272" s="94" t="s">
        <v>131</v>
      </c>
      <c r="D272" s="75">
        <f>D271</f>
        <v>2044</v>
      </c>
      <c r="E272" s="75">
        <f t="shared" ref="E272:F273" si="37">E271</f>
        <v>810</v>
      </c>
      <c r="F272" s="75">
        <f t="shared" si="37"/>
        <v>2810</v>
      </c>
      <c r="G272" s="98">
        <v>1500</v>
      </c>
    </row>
    <row r="273" spans="1:7" s="97" customFormat="1" ht="13.95" customHeight="1">
      <c r="A273" s="42" t="s">
        <v>5</v>
      </c>
      <c r="B273" s="91">
        <v>2059</v>
      </c>
      <c r="C273" s="92" t="s">
        <v>1</v>
      </c>
      <c r="D273" s="58">
        <f>D272</f>
        <v>2044</v>
      </c>
      <c r="E273" s="58">
        <f t="shared" si="37"/>
        <v>810</v>
      </c>
      <c r="F273" s="58">
        <f t="shared" si="37"/>
        <v>2810</v>
      </c>
      <c r="G273" s="78">
        <v>1500</v>
      </c>
    </row>
    <row r="274" spans="1:7" s="97" customFormat="1" ht="13.95" customHeight="1">
      <c r="A274" s="42"/>
      <c r="B274" s="40"/>
      <c r="C274" s="90"/>
      <c r="D274" s="61"/>
      <c r="E274" s="61"/>
      <c r="F274" s="64"/>
      <c r="G274" s="64"/>
    </row>
    <row r="275" spans="1:7" ht="13.95" customHeight="1">
      <c r="A275" s="42" t="s">
        <v>9</v>
      </c>
      <c r="B275" s="40">
        <v>2070</v>
      </c>
      <c r="C275" s="59" t="s">
        <v>2</v>
      </c>
      <c r="D275" s="61"/>
      <c r="E275" s="61"/>
      <c r="F275" s="64"/>
      <c r="G275" s="64"/>
    </row>
    <row r="276" spans="1:7" ht="27" customHeight="1">
      <c r="A276" s="42"/>
      <c r="B276" s="99">
        <v>0.106</v>
      </c>
      <c r="C276" s="59" t="s">
        <v>229</v>
      </c>
      <c r="D276" s="66"/>
      <c r="E276" s="66"/>
      <c r="F276" s="67"/>
      <c r="G276" s="67"/>
    </row>
    <row r="277" spans="1:7" ht="13.95" customHeight="1">
      <c r="A277" s="42"/>
      <c r="B277" s="100">
        <v>60</v>
      </c>
      <c r="C277" s="46" t="s">
        <v>133</v>
      </c>
      <c r="D277" s="66"/>
      <c r="E277" s="66"/>
      <c r="F277" s="67"/>
      <c r="G277" s="67"/>
    </row>
    <row r="278" spans="1:7" ht="13.95" customHeight="1">
      <c r="A278" s="42"/>
      <c r="B278" s="84" t="s">
        <v>11</v>
      </c>
      <c r="C278" s="46" t="s">
        <v>12</v>
      </c>
      <c r="D278" s="62">
        <v>7574</v>
      </c>
      <c r="E278" s="62">
        <v>7793</v>
      </c>
      <c r="F278" s="62">
        <v>7793</v>
      </c>
      <c r="G278" s="61">
        <v>64516</v>
      </c>
    </row>
    <row r="279" spans="1:7" ht="13.95" customHeight="1">
      <c r="A279" s="42"/>
      <c r="B279" s="84" t="s">
        <v>13</v>
      </c>
      <c r="C279" s="46" t="s">
        <v>14</v>
      </c>
      <c r="D279" s="62">
        <v>200</v>
      </c>
      <c r="E279" s="62">
        <v>150</v>
      </c>
      <c r="F279" s="62">
        <v>150</v>
      </c>
      <c r="G279" s="61">
        <v>165</v>
      </c>
    </row>
    <row r="280" spans="1:7" ht="13.95" customHeight="1">
      <c r="A280" s="42"/>
      <c r="B280" s="84" t="s">
        <v>15</v>
      </c>
      <c r="C280" s="46" t="s">
        <v>16</v>
      </c>
      <c r="D280" s="62">
        <v>499</v>
      </c>
      <c r="E280" s="62">
        <v>375</v>
      </c>
      <c r="F280" s="62">
        <v>375</v>
      </c>
      <c r="G280" s="61">
        <v>413</v>
      </c>
    </row>
    <row r="281" spans="1:7" ht="13.95" customHeight="1">
      <c r="A281" s="42"/>
      <c r="B281" s="84" t="s">
        <v>134</v>
      </c>
      <c r="C281" s="46" t="s">
        <v>36</v>
      </c>
      <c r="D281" s="56">
        <v>0</v>
      </c>
      <c r="E281" s="75">
        <v>300</v>
      </c>
      <c r="F281" s="75">
        <v>300</v>
      </c>
      <c r="G281" s="60">
        <v>330</v>
      </c>
    </row>
    <row r="282" spans="1:7" ht="13.95" customHeight="1">
      <c r="A282" s="42" t="s">
        <v>5</v>
      </c>
      <c r="B282" s="100">
        <v>60</v>
      </c>
      <c r="C282" s="46" t="s">
        <v>133</v>
      </c>
      <c r="D282" s="75">
        <f t="shared" ref="D282:F282" si="38">SUM(D278:D281)</f>
        <v>8273</v>
      </c>
      <c r="E282" s="75">
        <f t="shared" si="38"/>
        <v>8618</v>
      </c>
      <c r="F282" s="75">
        <f t="shared" si="38"/>
        <v>8618</v>
      </c>
      <c r="G282" s="60">
        <v>65424</v>
      </c>
    </row>
    <row r="283" spans="1:7" ht="27" customHeight="1">
      <c r="A283" s="42" t="s">
        <v>5</v>
      </c>
      <c r="B283" s="99">
        <v>0.106</v>
      </c>
      <c r="C283" s="59" t="s">
        <v>229</v>
      </c>
      <c r="D283" s="58">
        <f t="shared" ref="D283:F283" si="39">D282</f>
        <v>8273</v>
      </c>
      <c r="E283" s="58">
        <f t="shared" si="39"/>
        <v>8618</v>
      </c>
      <c r="F283" s="58">
        <f t="shared" si="39"/>
        <v>8618</v>
      </c>
      <c r="G283" s="78">
        <v>65424</v>
      </c>
    </row>
    <row r="284" spans="1:7">
      <c r="A284" s="42"/>
      <c r="B284" s="45"/>
      <c r="C284" s="59"/>
      <c r="D284" s="61"/>
      <c r="E284" s="61"/>
      <c r="F284" s="64"/>
      <c r="G284" s="64"/>
    </row>
    <row r="285" spans="1:7" ht="26.4">
      <c r="A285" s="42"/>
      <c r="B285" s="99">
        <v>0.107</v>
      </c>
      <c r="C285" s="59" t="s">
        <v>149</v>
      </c>
      <c r="D285" s="66"/>
      <c r="E285" s="66"/>
      <c r="F285" s="67"/>
      <c r="G285" s="67"/>
    </row>
    <row r="286" spans="1:7" ht="13.95" customHeight="1">
      <c r="A286" s="42"/>
      <c r="B286" s="100">
        <v>60</v>
      </c>
      <c r="C286" s="46" t="s">
        <v>133</v>
      </c>
      <c r="D286" s="47"/>
      <c r="E286" s="47"/>
      <c r="F286" s="73"/>
      <c r="G286" s="73"/>
    </row>
    <row r="287" spans="1:7" ht="13.95" customHeight="1">
      <c r="A287" s="42"/>
      <c r="B287" s="84" t="s">
        <v>11</v>
      </c>
      <c r="C287" s="46" t="s">
        <v>12</v>
      </c>
      <c r="D287" s="123">
        <v>15668</v>
      </c>
      <c r="E287" s="123">
        <v>16295</v>
      </c>
      <c r="F287" s="123">
        <v>16295</v>
      </c>
      <c r="G287" s="7">
        <v>29847</v>
      </c>
    </row>
    <row r="288" spans="1:7" ht="13.95" customHeight="1">
      <c r="A288" s="42"/>
      <c r="B288" s="84" t="s">
        <v>13</v>
      </c>
      <c r="C288" s="46" t="s">
        <v>14</v>
      </c>
      <c r="D288" s="62">
        <v>200</v>
      </c>
      <c r="E288" s="62">
        <v>150</v>
      </c>
      <c r="F288" s="62">
        <v>150</v>
      </c>
      <c r="G288" s="61">
        <v>165</v>
      </c>
    </row>
    <row r="289" spans="1:7" ht="13.95" customHeight="1">
      <c r="A289" s="42"/>
      <c r="B289" s="84" t="s">
        <v>15</v>
      </c>
      <c r="C289" s="46" t="s">
        <v>16</v>
      </c>
      <c r="D289" s="62">
        <v>1000</v>
      </c>
      <c r="E289" s="62">
        <v>600</v>
      </c>
      <c r="F289" s="62">
        <f>50+E289</f>
        <v>650</v>
      </c>
      <c r="G289" s="61">
        <v>650</v>
      </c>
    </row>
    <row r="290" spans="1:7" ht="13.95" customHeight="1">
      <c r="A290" s="42"/>
      <c r="B290" s="84" t="s">
        <v>19</v>
      </c>
      <c r="C290" s="46" t="s">
        <v>20</v>
      </c>
      <c r="D290" s="62">
        <v>2500</v>
      </c>
      <c r="E290" s="62">
        <v>1875</v>
      </c>
      <c r="F290" s="62">
        <v>1875</v>
      </c>
      <c r="G290" s="61">
        <v>1</v>
      </c>
    </row>
    <row r="291" spans="1:7" ht="13.95" customHeight="1">
      <c r="A291" s="42"/>
      <c r="B291" s="84" t="s">
        <v>26</v>
      </c>
      <c r="C291" s="46" t="s">
        <v>27</v>
      </c>
      <c r="D291" s="75">
        <v>800</v>
      </c>
      <c r="E291" s="75">
        <v>450</v>
      </c>
      <c r="F291" s="75">
        <f>100+E291</f>
        <v>550</v>
      </c>
      <c r="G291" s="60">
        <v>800</v>
      </c>
    </row>
    <row r="292" spans="1:7" ht="13.95" customHeight="1">
      <c r="A292" s="42" t="s">
        <v>5</v>
      </c>
      <c r="B292" s="100">
        <v>60</v>
      </c>
      <c r="C292" s="46" t="s">
        <v>133</v>
      </c>
      <c r="D292" s="75">
        <f t="shared" ref="D292:F292" si="40">SUM(D287:D291)</f>
        <v>20168</v>
      </c>
      <c r="E292" s="75">
        <f t="shared" si="40"/>
        <v>19370</v>
      </c>
      <c r="F292" s="75">
        <f t="shared" si="40"/>
        <v>19520</v>
      </c>
      <c r="G292" s="60">
        <v>31463</v>
      </c>
    </row>
    <row r="293" spans="1:7" ht="26.4" customHeight="1">
      <c r="A293" s="42" t="s">
        <v>5</v>
      </c>
      <c r="B293" s="99">
        <v>0.107</v>
      </c>
      <c r="C293" s="59" t="s">
        <v>149</v>
      </c>
      <c r="D293" s="75">
        <f t="shared" ref="D293:F293" si="41">D292</f>
        <v>20168</v>
      </c>
      <c r="E293" s="75">
        <f t="shared" si="41"/>
        <v>19370</v>
      </c>
      <c r="F293" s="75">
        <f t="shared" si="41"/>
        <v>19520</v>
      </c>
      <c r="G293" s="60">
        <v>31463</v>
      </c>
    </row>
    <row r="294" spans="1:7">
      <c r="A294" s="42"/>
      <c r="B294" s="99"/>
      <c r="C294" s="59"/>
      <c r="D294" s="61"/>
      <c r="E294" s="61"/>
      <c r="F294" s="64"/>
      <c r="G294" s="64"/>
    </row>
    <row r="295" spans="1:7" ht="13.95" customHeight="1">
      <c r="A295" s="42"/>
      <c r="B295" s="99">
        <v>0.108</v>
      </c>
      <c r="C295" s="59" t="s">
        <v>195</v>
      </c>
      <c r="D295" s="47"/>
      <c r="E295" s="47"/>
      <c r="F295" s="73"/>
      <c r="G295" s="73"/>
    </row>
    <row r="296" spans="1:7" ht="13.95" customHeight="1">
      <c r="A296" s="42"/>
      <c r="B296" s="100">
        <v>60</v>
      </c>
      <c r="C296" s="46" t="s">
        <v>133</v>
      </c>
      <c r="D296" s="66"/>
      <c r="E296" s="66"/>
      <c r="F296" s="67"/>
      <c r="G296" s="67"/>
    </row>
    <row r="297" spans="1:7" ht="13.95" customHeight="1">
      <c r="A297" s="42"/>
      <c r="B297" s="84" t="s">
        <v>11</v>
      </c>
      <c r="C297" s="46" t="s">
        <v>12</v>
      </c>
      <c r="D297" s="62">
        <v>113632</v>
      </c>
      <c r="E297" s="62">
        <v>123388</v>
      </c>
      <c r="F297" s="62">
        <v>123388</v>
      </c>
      <c r="G297" s="61">
        <v>126538</v>
      </c>
    </row>
    <row r="298" spans="1:7" ht="13.95" customHeight="1">
      <c r="A298" s="42"/>
      <c r="B298" s="84" t="s">
        <v>209</v>
      </c>
      <c r="C298" s="46" t="s">
        <v>210</v>
      </c>
      <c r="D298" s="49">
        <v>0</v>
      </c>
      <c r="E298" s="123">
        <v>576</v>
      </c>
      <c r="F298" s="123">
        <v>576</v>
      </c>
      <c r="G298" s="7">
        <v>270</v>
      </c>
    </row>
    <row r="299" spans="1:7" ht="13.95" customHeight="1">
      <c r="A299" s="42"/>
      <c r="B299" s="84" t="s">
        <v>13</v>
      </c>
      <c r="C299" s="46" t="s">
        <v>14</v>
      </c>
      <c r="D299" s="62">
        <v>1200</v>
      </c>
      <c r="E299" s="62">
        <v>750</v>
      </c>
      <c r="F299" s="62">
        <v>750</v>
      </c>
      <c r="G299" s="61">
        <v>825</v>
      </c>
    </row>
    <row r="300" spans="1:7" ht="13.95" customHeight="1">
      <c r="A300" s="54"/>
      <c r="B300" s="150" t="s">
        <v>15</v>
      </c>
      <c r="C300" s="77" t="s">
        <v>16</v>
      </c>
      <c r="D300" s="75">
        <v>1000</v>
      </c>
      <c r="E300" s="75">
        <v>1000</v>
      </c>
      <c r="F300" s="75">
        <f>200+E300</f>
        <v>1200</v>
      </c>
      <c r="G300" s="60">
        <v>1200</v>
      </c>
    </row>
    <row r="301" spans="1:7" ht="13.95" customHeight="1">
      <c r="A301" s="42"/>
      <c r="B301" s="84" t="s">
        <v>26</v>
      </c>
      <c r="C301" s="46" t="s">
        <v>27</v>
      </c>
      <c r="D301" s="62">
        <v>7000</v>
      </c>
      <c r="E301" s="62">
        <v>3900</v>
      </c>
      <c r="F301" s="62">
        <f>E301+700</f>
        <v>4600</v>
      </c>
      <c r="G301" s="61">
        <v>4600</v>
      </c>
    </row>
    <row r="302" spans="1:7" ht="13.95" customHeight="1">
      <c r="A302" s="42"/>
      <c r="B302" s="84" t="s">
        <v>134</v>
      </c>
      <c r="C302" s="46" t="s">
        <v>36</v>
      </c>
      <c r="D302" s="62">
        <v>1500</v>
      </c>
      <c r="E302" s="62">
        <v>1</v>
      </c>
      <c r="F302" s="62">
        <v>1</v>
      </c>
      <c r="G302" s="61">
        <v>1</v>
      </c>
    </row>
    <row r="303" spans="1:7" ht="13.95" customHeight="1">
      <c r="A303" s="42"/>
      <c r="B303" s="84" t="s">
        <v>190</v>
      </c>
      <c r="C303" s="46" t="s">
        <v>191</v>
      </c>
      <c r="D303" s="75">
        <v>1000</v>
      </c>
      <c r="E303" s="75">
        <v>1</v>
      </c>
      <c r="F303" s="75">
        <v>1</v>
      </c>
      <c r="G303" s="60">
        <v>1</v>
      </c>
    </row>
    <row r="304" spans="1:7" ht="13.95" customHeight="1">
      <c r="A304" s="42" t="s">
        <v>5</v>
      </c>
      <c r="B304" s="100">
        <v>60</v>
      </c>
      <c r="C304" s="46" t="s">
        <v>133</v>
      </c>
      <c r="D304" s="75">
        <f t="shared" ref="D304:F304" si="42">SUM(D297:D303)</f>
        <v>125332</v>
      </c>
      <c r="E304" s="75">
        <f t="shared" si="42"/>
        <v>129616</v>
      </c>
      <c r="F304" s="75">
        <f t="shared" si="42"/>
        <v>130516</v>
      </c>
      <c r="G304" s="75">
        <v>133435</v>
      </c>
    </row>
    <row r="305" spans="1:7" ht="13.95" customHeight="1">
      <c r="A305" s="42" t="s">
        <v>5</v>
      </c>
      <c r="B305" s="99">
        <v>0.108</v>
      </c>
      <c r="C305" s="59" t="s">
        <v>195</v>
      </c>
      <c r="D305" s="75">
        <f t="shared" ref="D305:F305" si="43">D304</f>
        <v>125332</v>
      </c>
      <c r="E305" s="75">
        <f t="shared" si="43"/>
        <v>129616</v>
      </c>
      <c r="F305" s="75">
        <f t="shared" si="43"/>
        <v>130516</v>
      </c>
      <c r="G305" s="75">
        <v>133435</v>
      </c>
    </row>
    <row r="306" spans="1:7" ht="13.95" customHeight="1">
      <c r="A306" s="42" t="s">
        <v>5</v>
      </c>
      <c r="B306" s="40">
        <v>2070</v>
      </c>
      <c r="C306" s="59" t="s">
        <v>2</v>
      </c>
      <c r="D306" s="151">
        <f t="shared" ref="D306:F306" si="44">D305+D293+D283</f>
        <v>153773</v>
      </c>
      <c r="E306" s="151">
        <f t="shared" si="44"/>
        <v>157604</v>
      </c>
      <c r="F306" s="106">
        <f t="shared" si="44"/>
        <v>158654</v>
      </c>
      <c r="G306" s="101">
        <v>230322</v>
      </c>
    </row>
    <row r="307" spans="1:7" ht="10.199999999999999" customHeight="1">
      <c r="A307" s="42"/>
      <c r="B307" s="40"/>
      <c r="C307" s="59"/>
      <c r="D307" s="66"/>
      <c r="E307" s="102"/>
      <c r="F307" s="68"/>
      <c r="G307" s="67"/>
    </row>
    <row r="308" spans="1:7" ht="13.95" customHeight="1">
      <c r="A308" s="144" t="s">
        <v>9</v>
      </c>
      <c r="B308" s="103">
        <v>2216</v>
      </c>
      <c r="C308" s="92" t="s">
        <v>142</v>
      </c>
      <c r="D308" s="66"/>
      <c r="E308" s="102"/>
      <c r="F308" s="68"/>
      <c r="G308" s="67"/>
    </row>
    <row r="309" spans="1:7" ht="13.95" customHeight="1">
      <c r="A309" s="145"/>
      <c r="B309" s="104">
        <v>6</v>
      </c>
      <c r="C309" s="94" t="s">
        <v>137</v>
      </c>
      <c r="D309" s="66"/>
      <c r="E309" s="102"/>
      <c r="F309" s="68"/>
      <c r="G309" s="67"/>
    </row>
    <row r="310" spans="1:7" ht="13.95" customHeight="1">
      <c r="A310" s="42"/>
      <c r="B310" s="105">
        <v>6.0529999999999999</v>
      </c>
      <c r="C310" s="46" t="s">
        <v>132</v>
      </c>
      <c r="D310" s="66"/>
      <c r="E310" s="102"/>
      <c r="F310" s="68"/>
      <c r="G310" s="67"/>
    </row>
    <row r="311" spans="1:7" ht="13.95" customHeight="1">
      <c r="A311" s="42"/>
      <c r="B311" s="96">
        <v>61</v>
      </c>
      <c r="C311" s="94" t="s">
        <v>143</v>
      </c>
      <c r="D311" s="66"/>
      <c r="E311" s="102"/>
      <c r="F311" s="68"/>
      <c r="G311" s="67"/>
    </row>
    <row r="312" spans="1:7" ht="13.95" customHeight="1">
      <c r="A312" s="42"/>
      <c r="B312" s="96">
        <v>89</v>
      </c>
      <c r="C312" s="94" t="s">
        <v>160</v>
      </c>
      <c r="D312" s="66"/>
      <c r="E312" s="102"/>
      <c r="F312" s="68"/>
      <c r="G312" s="67"/>
    </row>
    <row r="313" spans="1:7" ht="13.95" customHeight="1">
      <c r="A313" s="42"/>
      <c r="B313" s="96" t="s">
        <v>145</v>
      </c>
      <c r="C313" s="46" t="s">
        <v>21</v>
      </c>
      <c r="D313" s="75">
        <v>3648</v>
      </c>
      <c r="E313" s="151">
        <v>2775</v>
      </c>
      <c r="F313" s="151">
        <v>2775</v>
      </c>
      <c r="G313" s="101">
        <v>4000</v>
      </c>
    </row>
    <row r="314" spans="1:7" ht="13.95" customHeight="1">
      <c r="A314" s="42" t="s">
        <v>5</v>
      </c>
      <c r="B314" s="105">
        <v>6.0529999999999999</v>
      </c>
      <c r="C314" s="46" t="s">
        <v>132</v>
      </c>
      <c r="D314" s="151">
        <f t="shared" ref="D314:F315" si="45">D313</f>
        <v>3648</v>
      </c>
      <c r="E314" s="151">
        <f t="shared" si="45"/>
        <v>2775</v>
      </c>
      <c r="F314" s="151">
        <f t="shared" si="45"/>
        <v>2775</v>
      </c>
      <c r="G314" s="106">
        <v>4000</v>
      </c>
    </row>
    <row r="315" spans="1:7" ht="13.95" customHeight="1">
      <c r="A315" s="42" t="s">
        <v>5</v>
      </c>
      <c r="B315" s="104">
        <v>6</v>
      </c>
      <c r="C315" s="94" t="s">
        <v>137</v>
      </c>
      <c r="D315" s="151">
        <f t="shared" si="45"/>
        <v>3648</v>
      </c>
      <c r="E315" s="151">
        <f t="shared" si="45"/>
        <v>2775</v>
      </c>
      <c r="F315" s="151">
        <f t="shared" si="45"/>
        <v>2775</v>
      </c>
      <c r="G315" s="101">
        <v>4000</v>
      </c>
    </row>
    <row r="316" spans="1:7" ht="13.95" customHeight="1">
      <c r="A316" s="54" t="s">
        <v>5</v>
      </c>
      <c r="B316" s="107">
        <v>2216</v>
      </c>
      <c r="C316" s="108" t="s">
        <v>142</v>
      </c>
      <c r="D316" s="127">
        <f t="shared" ref="D316:F316" si="46">D314</f>
        <v>3648</v>
      </c>
      <c r="E316" s="127">
        <f t="shared" si="46"/>
        <v>2775</v>
      </c>
      <c r="F316" s="127">
        <f t="shared" si="46"/>
        <v>2775</v>
      </c>
      <c r="G316" s="110">
        <v>4000</v>
      </c>
    </row>
    <row r="317" spans="1:7" ht="13.95" customHeight="1">
      <c r="A317" s="54" t="s">
        <v>5</v>
      </c>
      <c r="B317" s="111"/>
      <c r="C317" s="87" t="s">
        <v>8</v>
      </c>
      <c r="D317" s="110">
        <f t="shared" ref="D317:F317" si="47">D306+D261+D273+D316</f>
        <v>3735595</v>
      </c>
      <c r="E317" s="110">
        <f t="shared" si="47"/>
        <v>5218316</v>
      </c>
      <c r="F317" s="110">
        <f t="shared" si="47"/>
        <v>4947430</v>
      </c>
      <c r="G317" s="110">
        <v>4928721</v>
      </c>
    </row>
    <row r="318" spans="1:7" ht="9" customHeight="1">
      <c r="A318" s="42"/>
      <c r="B318" s="40"/>
      <c r="C318" s="59"/>
      <c r="D318" s="66"/>
      <c r="E318" s="66"/>
      <c r="F318" s="67"/>
      <c r="G318" s="67"/>
    </row>
    <row r="319" spans="1:7" ht="14.85" customHeight="1">
      <c r="A319" s="42"/>
      <c r="B319" s="40"/>
      <c r="C319" s="59" t="s">
        <v>135</v>
      </c>
      <c r="D319" s="66"/>
      <c r="E319" s="66"/>
      <c r="F319" s="67"/>
      <c r="G319" s="67"/>
    </row>
    <row r="320" spans="1:7" ht="14.85" customHeight="1">
      <c r="A320" s="42" t="s">
        <v>9</v>
      </c>
      <c r="B320" s="91">
        <v>4055</v>
      </c>
      <c r="C320" s="92" t="s">
        <v>3</v>
      </c>
      <c r="D320" s="112"/>
      <c r="E320" s="112"/>
      <c r="F320" s="113"/>
      <c r="G320" s="113"/>
    </row>
    <row r="321" spans="1:7" ht="14.85" customHeight="1">
      <c r="A321" s="18"/>
      <c r="B321" s="99">
        <v>0.21099999999999999</v>
      </c>
      <c r="C321" s="92" t="s">
        <v>137</v>
      </c>
      <c r="D321" s="115"/>
      <c r="E321" s="115"/>
      <c r="F321" s="116"/>
      <c r="G321" s="116"/>
    </row>
    <row r="322" spans="1:7" ht="14.85" customHeight="1">
      <c r="A322" s="18"/>
      <c r="B322" s="19">
        <v>60</v>
      </c>
      <c r="C322" s="94" t="s">
        <v>136</v>
      </c>
      <c r="D322" s="115"/>
      <c r="E322" s="115"/>
      <c r="F322" s="116"/>
      <c r="G322" s="116"/>
    </row>
    <row r="323" spans="1:7" ht="14.85" customHeight="1">
      <c r="A323" s="18"/>
      <c r="B323" s="19">
        <v>61</v>
      </c>
      <c r="C323" s="94" t="s">
        <v>146</v>
      </c>
      <c r="D323" s="117"/>
      <c r="E323" s="117"/>
      <c r="F323" s="118"/>
      <c r="G323" s="118"/>
    </row>
    <row r="324" spans="1:7" ht="26.4">
      <c r="A324" s="18"/>
      <c r="B324" s="19" t="s">
        <v>173</v>
      </c>
      <c r="C324" s="119" t="s">
        <v>174</v>
      </c>
      <c r="D324" s="62">
        <v>12499</v>
      </c>
      <c r="E324" s="51">
        <v>0</v>
      </c>
      <c r="F324" s="51">
        <v>0</v>
      </c>
      <c r="G324" s="62">
        <v>10000</v>
      </c>
    </row>
    <row r="325" spans="1:7" s="97" customFormat="1" ht="27" customHeight="1">
      <c r="A325" s="18"/>
      <c r="B325" s="19" t="s">
        <v>150</v>
      </c>
      <c r="C325" s="119" t="s">
        <v>151</v>
      </c>
      <c r="D325" s="52">
        <v>0</v>
      </c>
      <c r="E325" s="51">
        <v>0</v>
      </c>
      <c r="F325" s="62">
        <v>5000</v>
      </c>
      <c r="G325" s="51">
        <v>0</v>
      </c>
    </row>
    <row r="326" spans="1:7" s="97" customFormat="1" ht="27" customHeight="1">
      <c r="A326" s="18"/>
      <c r="B326" s="19" t="s">
        <v>187</v>
      </c>
      <c r="C326" s="119" t="s">
        <v>188</v>
      </c>
      <c r="D326" s="123">
        <v>1867</v>
      </c>
      <c r="E326" s="51">
        <v>0</v>
      </c>
      <c r="F326" s="51">
        <v>0</v>
      </c>
      <c r="G326" s="51">
        <v>0</v>
      </c>
    </row>
    <row r="327" spans="1:7" s="97" customFormat="1" ht="13.95" customHeight="1">
      <c r="A327" s="18"/>
      <c r="B327" s="19" t="s">
        <v>192</v>
      </c>
      <c r="C327" s="119" t="s">
        <v>226</v>
      </c>
      <c r="D327" s="49">
        <v>0</v>
      </c>
      <c r="E327" s="56">
        <v>0</v>
      </c>
      <c r="F327" s="56">
        <v>0</v>
      </c>
      <c r="G327" s="62">
        <v>5000</v>
      </c>
    </row>
    <row r="328" spans="1:7" s="97" customFormat="1" ht="13.95" customHeight="1">
      <c r="A328" s="18" t="s">
        <v>5</v>
      </c>
      <c r="B328" s="19">
        <v>61</v>
      </c>
      <c r="C328" s="94" t="s">
        <v>146</v>
      </c>
      <c r="D328" s="58">
        <f>SUM(D324:D327)</f>
        <v>14366</v>
      </c>
      <c r="E328" s="57">
        <f t="shared" ref="E328:F328" si="48">SUM(E324:E327)</f>
        <v>0</v>
      </c>
      <c r="F328" s="58">
        <f t="shared" si="48"/>
        <v>5000</v>
      </c>
      <c r="G328" s="58">
        <v>15000</v>
      </c>
    </row>
    <row r="329" spans="1:7" s="97" customFormat="1" ht="13.95" customHeight="1">
      <c r="A329" s="18" t="s">
        <v>5</v>
      </c>
      <c r="B329" s="19">
        <v>60</v>
      </c>
      <c r="C329" s="94" t="s">
        <v>136</v>
      </c>
      <c r="D329" s="75">
        <f t="shared" ref="D329:F329" si="49">D328</f>
        <v>14366</v>
      </c>
      <c r="E329" s="56">
        <f t="shared" si="49"/>
        <v>0</v>
      </c>
      <c r="F329" s="75">
        <f t="shared" si="49"/>
        <v>5000</v>
      </c>
      <c r="G329" s="75">
        <v>15000</v>
      </c>
    </row>
    <row r="330" spans="1:7" s="97" customFormat="1" ht="13.95" customHeight="1">
      <c r="A330" s="18" t="s">
        <v>5</v>
      </c>
      <c r="B330" s="99">
        <v>0.21099999999999999</v>
      </c>
      <c r="C330" s="92" t="s">
        <v>137</v>
      </c>
      <c r="D330" s="75">
        <f t="shared" ref="D330:F330" si="50">D329</f>
        <v>14366</v>
      </c>
      <c r="E330" s="56">
        <f t="shared" si="50"/>
        <v>0</v>
      </c>
      <c r="F330" s="75">
        <f t="shared" si="50"/>
        <v>5000</v>
      </c>
      <c r="G330" s="75">
        <v>15000</v>
      </c>
    </row>
    <row r="331" spans="1:7" s="97" customFormat="1" ht="13.95" customHeight="1">
      <c r="A331" s="18" t="s">
        <v>5</v>
      </c>
      <c r="B331" s="91">
        <v>4055</v>
      </c>
      <c r="C331" s="92" t="s">
        <v>3</v>
      </c>
      <c r="D331" s="75">
        <f>D330</f>
        <v>14366</v>
      </c>
      <c r="E331" s="56">
        <f t="shared" ref="E331:F331" si="51">E330</f>
        <v>0</v>
      </c>
      <c r="F331" s="75">
        <f t="shared" si="51"/>
        <v>5000</v>
      </c>
      <c r="G331" s="75">
        <v>15000</v>
      </c>
    </row>
    <row r="332" spans="1:7" s="97" customFormat="1" ht="15" customHeight="1">
      <c r="A332" s="18"/>
      <c r="B332" s="91"/>
      <c r="C332" s="92"/>
      <c r="D332" s="62"/>
      <c r="E332" s="62"/>
      <c r="F332" s="63"/>
      <c r="G332" s="63"/>
    </row>
    <row r="333" spans="1:7" s="97" customFormat="1" ht="14.85" customHeight="1">
      <c r="A333" s="144" t="s">
        <v>9</v>
      </c>
      <c r="B333" s="103">
        <v>4059</v>
      </c>
      <c r="C333" s="92" t="s">
        <v>138</v>
      </c>
      <c r="D333" s="117"/>
      <c r="E333" s="117"/>
      <c r="F333" s="118"/>
      <c r="G333" s="65"/>
    </row>
    <row r="334" spans="1:7" s="97" customFormat="1" ht="14.85" customHeight="1">
      <c r="A334" s="18"/>
      <c r="B334" s="121">
        <v>60</v>
      </c>
      <c r="C334" s="94" t="s">
        <v>139</v>
      </c>
      <c r="D334" s="117"/>
      <c r="E334" s="117"/>
      <c r="F334" s="118"/>
      <c r="G334" s="65"/>
    </row>
    <row r="335" spans="1:7" s="97" customFormat="1" ht="14.85" customHeight="1">
      <c r="A335" s="18"/>
      <c r="B335" s="122">
        <v>60.051000000000002</v>
      </c>
      <c r="C335" s="92" t="s">
        <v>136</v>
      </c>
      <c r="D335" s="117"/>
      <c r="E335" s="117"/>
      <c r="F335" s="118"/>
      <c r="G335" s="65"/>
    </row>
    <row r="336" spans="1:7" s="97" customFormat="1" ht="14.85" customHeight="1">
      <c r="A336" s="18"/>
      <c r="B336" s="19">
        <v>44</v>
      </c>
      <c r="C336" s="94" t="s">
        <v>140</v>
      </c>
      <c r="D336" s="117"/>
      <c r="E336" s="117"/>
      <c r="F336" s="118"/>
      <c r="G336" s="65"/>
    </row>
    <row r="337" spans="1:7" s="97" customFormat="1" ht="14.85" customHeight="1">
      <c r="A337" s="18"/>
      <c r="B337" s="19" t="s">
        <v>141</v>
      </c>
      <c r="C337" s="119" t="s">
        <v>161</v>
      </c>
      <c r="D337" s="123">
        <v>4992</v>
      </c>
      <c r="E337" s="51">
        <v>0</v>
      </c>
      <c r="F337" s="62">
        <v>10000</v>
      </c>
      <c r="G337" s="62">
        <v>10000</v>
      </c>
    </row>
    <row r="338" spans="1:7" s="97" customFormat="1" ht="14.85" customHeight="1">
      <c r="A338" s="18" t="s">
        <v>5</v>
      </c>
      <c r="B338" s="122">
        <v>60.051000000000002</v>
      </c>
      <c r="C338" s="92" t="s">
        <v>136</v>
      </c>
      <c r="D338" s="58">
        <f>D337</f>
        <v>4992</v>
      </c>
      <c r="E338" s="57">
        <f t="shared" ref="E338:F338" si="52">E337</f>
        <v>0</v>
      </c>
      <c r="F338" s="58">
        <f t="shared" si="52"/>
        <v>10000</v>
      </c>
      <c r="G338" s="58">
        <v>10000</v>
      </c>
    </row>
    <row r="339" spans="1:7" s="97" customFormat="1" ht="14.85" customHeight="1">
      <c r="A339" s="18" t="s">
        <v>5</v>
      </c>
      <c r="B339" s="121">
        <v>60</v>
      </c>
      <c r="C339" s="94" t="s">
        <v>139</v>
      </c>
      <c r="D339" s="123">
        <f t="shared" ref="D339:F340" si="53">D338</f>
        <v>4992</v>
      </c>
      <c r="E339" s="49">
        <f t="shared" si="53"/>
        <v>0</v>
      </c>
      <c r="F339" s="123">
        <f t="shared" si="53"/>
        <v>10000</v>
      </c>
      <c r="G339" s="123">
        <v>10000</v>
      </c>
    </row>
    <row r="340" spans="1:7" s="97" customFormat="1" ht="14.85" customHeight="1">
      <c r="A340" s="120" t="s">
        <v>5</v>
      </c>
      <c r="B340" s="107">
        <v>4059</v>
      </c>
      <c r="C340" s="108" t="s">
        <v>138</v>
      </c>
      <c r="D340" s="58">
        <f t="shared" si="53"/>
        <v>4992</v>
      </c>
      <c r="E340" s="57">
        <f t="shared" si="53"/>
        <v>0</v>
      </c>
      <c r="F340" s="58">
        <f t="shared" si="53"/>
        <v>10000</v>
      </c>
      <c r="G340" s="58">
        <v>10000</v>
      </c>
    </row>
    <row r="341" spans="1:7" s="97" customFormat="1" ht="14.85" customHeight="1">
      <c r="A341" s="124" t="s">
        <v>5</v>
      </c>
      <c r="B341" s="125"/>
      <c r="C341" s="126" t="s">
        <v>135</v>
      </c>
      <c r="D341" s="127">
        <f t="shared" ref="D341:F341" si="54">D331+D340</f>
        <v>19358</v>
      </c>
      <c r="E341" s="109">
        <f t="shared" si="54"/>
        <v>0</v>
      </c>
      <c r="F341" s="127">
        <f t="shared" si="54"/>
        <v>15000</v>
      </c>
      <c r="G341" s="127">
        <v>25000</v>
      </c>
    </row>
    <row r="342" spans="1:7" s="97" customFormat="1" ht="14.85" customHeight="1">
      <c r="A342" s="124" t="s">
        <v>5</v>
      </c>
      <c r="B342" s="128"/>
      <c r="C342" s="126" t="s">
        <v>6</v>
      </c>
      <c r="D342" s="101">
        <f t="shared" ref="D342:F342" si="55">D341+D317</f>
        <v>3754953</v>
      </c>
      <c r="E342" s="101">
        <f t="shared" si="55"/>
        <v>5218316</v>
      </c>
      <c r="F342" s="101">
        <f t="shared" si="55"/>
        <v>4962430</v>
      </c>
      <c r="G342" s="101">
        <v>4953721</v>
      </c>
    </row>
    <row r="343" spans="1:7" s="97" customFormat="1">
      <c r="A343" s="42"/>
      <c r="B343" s="40"/>
      <c r="C343" s="28"/>
      <c r="D343" s="66"/>
      <c r="E343" s="136"/>
      <c r="F343" s="67"/>
      <c r="G343" s="118"/>
    </row>
    <row r="344" spans="1:7" s="97" customFormat="1" ht="28.05" customHeight="1">
      <c r="A344" s="42" t="s">
        <v>175</v>
      </c>
      <c r="B344" s="45">
        <v>2055</v>
      </c>
      <c r="C344" s="90" t="s">
        <v>206</v>
      </c>
      <c r="D344" s="62">
        <v>1138</v>
      </c>
      <c r="E344" s="137">
        <v>0</v>
      </c>
      <c r="F344" s="137">
        <v>0</v>
      </c>
      <c r="G344" s="137">
        <v>0</v>
      </c>
    </row>
    <row r="345" spans="1:7" s="97" customFormat="1" ht="26.4">
      <c r="A345" s="42" t="s">
        <v>175</v>
      </c>
      <c r="B345" s="45">
        <v>2070</v>
      </c>
      <c r="C345" s="90" t="s">
        <v>207</v>
      </c>
      <c r="D345" s="114">
        <v>12</v>
      </c>
      <c r="E345" s="137">
        <v>0</v>
      </c>
      <c r="F345" s="137">
        <v>0</v>
      </c>
      <c r="G345" s="137">
        <v>0</v>
      </c>
    </row>
    <row r="346" spans="1:7">
      <c r="A346" s="144"/>
      <c r="B346" s="146"/>
      <c r="C346" s="76"/>
      <c r="D346" s="130"/>
      <c r="E346" s="132"/>
      <c r="F346" s="129"/>
      <c r="G346" s="129"/>
    </row>
    <row r="347" spans="1:7">
      <c r="A347" s="42"/>
      <c r="B347" s="45"/>
      <c r="C347" s="76"/>
      <c r="D347" s="131"/>
      <c r="E347" s="66"/>
      <c r="F347" s="131"/>
      <c r="G347" s="131"/>
    </row>
    <row r="348" spans="1:7">
      <c r="D348" s="133"/>
      <c r="E348" s="133"/>
      <c r="F348" s="133"/>
      <c r="G348" s="15"/>
    </row>
    <row r="349" spans="1:7" s="134" customFormat="1">
      <c r="A349" s="1"/>
      <c r="B349" s="6"/>
      <c r="C349" s="82"/>
      <c r="D349" s="152"/>
      <c r="E349" s="153"/>
      <c r="F349" s="152"/>
      <c r="G349" s="9"/>
    </row>
    <row r="350" spans="1:7">
      <c r="E350" s="47"/>
      <c r="F350" s="47"/>
    </row>
    <row r="351" spans="1:7">
      <c r="C351" s="82"/>
    </row>
    <row r="352" spans="1:7">
      <c r="C352" s="82"/>
    </row>
    <row r="353" spans="3:3">
      <c r="C353" s="82"/>
    </row>
    <row r="354" spans="3:3">
      <c r="C354" s="82"/>
    </row>
    <row r="355" spans="3:3">
      <c r="C355" s="82"/>
    </row>
    <row r="356" spans="3:3">
      <c r="C356" s="82"/>
    </row>
    <row r="357" spans="3:3">
      <c r="C357" s="82"/>
    </row>
    <row r="358" spans="3:3">
      <c r="C358" s="82"/>
    </row>
  </sheetData>
  <autoFilter ref="A21:G349"/>
  <mergeCells count="1">
    <mergeCell ref="B20:C20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37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15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dem30</vt:lpstr>
      <vt:lpstr>'dem30'!fire</vt:lpstr>
      <vt:lpstr>'dem30'!oas</vt:lpstr>
      <vt:lpstr>'dem30'!Police</vt:lpstr>
      <vt:lpstr>'dem30'!policecap</vt:lpstr>
      <vt:lpstr>'dem30'!Print_Area</vt:lpstr>
      <vt:lpstr>'dem30'!Print_Titles</vt:lpstr>
      <vt:lpstr>'dem30'!pw</vt:lpstr>
      <vt:lpstr>'dem30'!revise</vt:lpstr>
      <vt:lpstr>'dem30'!summary</vt:lpstr>
      <vt:lpstr>'dem30'!voted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2020-03-17T11:01:04Z</cp:lastPrinted>
  <dcterms:created xsi:type="dcterms:W3CDTF">2004-06-02T16:23:33Z</dcterms:created>
  <dcterms:modified xsi:type="dcterms:W3CDTF">2020-03-26T09:35:31Z</dcterms:modified>
</cp:coreProperties>
</file>