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St.27 (c)" sheetId="1" r:id="rId1"/>
  </sheets>
  <externalReferences>
    <externalReference r:id="rId4"/>
  </externalReferences>
  <definedNames>
    <definedName name="_xlnm.Print_Titles" localSheetId="0">'St.27 (c)'!$1:$3</definedName>
  </definedNames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D17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includes power bond</t>
        </r>
      </text>
    </comment>
  </commentList>
</comments>
</file>

<file path=xl/sharedStrings.xml><?xml version="1.0" encoding="utf-8"?>
<sst xmlns="http://schemas.openxmlformats.org/spreadsheetml/2006/main" count="81" uniqueCount="81">
  <si>
    <t>ACTUALS</t>
  </si>
  <si>
    <t>R.E.</t>
  </si>
  <si>
    <t>B.E.</t>
  </si>
  <si>
    <t>(Est.)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</si>
  <si>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</si>
  <si>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</si>
  <si>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</si>
  <si>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</si>
  <si>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</si>
  <si>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</si>
  <si>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</si>
  <si>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</si>
  <si>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I. OULAY ON STATE PLAN</t>
  </si>
  <si>
    <t xml:space="preserve"> 1. On Revenue Account </t>
  </si>
  <si>
    <t xml:space="preserve"> 2. On Capital Account</t>
  </si>
  <si>
    <t>II. STATE'S BUDGETARY RESOURCES</t>
  </si>
  <si>
    <t>(Other than negotiated loans  and State Enterprises Market Borrowings)</t>
  </si>
  <si>
    <t xml:space="preserve"> 1. Balance from current revenue  </t>
  </si>
  <si>
    <t xml:space="preserve"> 2. Upgradation grants for Capital Works</t>
  </si>
  <si>
    <t xml:space="preserve"> 3. Grants to Local Bodies</t>
  </si>
  <si>
    <t xml:space="preserve"> 4. Contribution of Public Enterprises</t>
  </si>
  <si>
    <t xml:space="preserve">   i. State Electricity Board</t>
  </si>
  <si>
    <t xml:space="preserve">   ii. Road Transport Corporation </t>
  </si>
  <si>
    <t xml:space="preserve">   iii. Others</t>
  </si>
  <si>
    <t xml:space="preserve"> 5. Loans from market by State Government (Net)</t>
  </si>
  <si>
    <t xml:space="preserve"> 6. Share of small savings </t>
  </si>
  <si>
    <t xml:space="preserve"> 7. State Provident Funds (Net) </t>
  </si>
  <si>
    <t xml:space="preserve"> 8. Misc. Capital Receipts (Net)</t>
  </si>
  <si>
    <t xml:space="preserve"> 9. Contribution of Local Bodies  (other than Market Borrowings)</t>
  </si>
  <si>
    <t xml:space="preserve">TOTAL II. </t>
  </si>
  <si>
    <t>III. ADDITIONAL RESOURCE MOBILISATION</t>
  </si>
  <si>
    <t xml:space="preserve"> 1. 2002-2003 measures</t>
  </si>
  <si>
    <t xml:space="preserve"> 2. 2003-2004 measures</t>
  </si>
  <si>
    <t xml:space="preserve"> 3. 2004-2005 measures</t>
  </si>
  <si>
    <t xml:space="preserve"> 4. 2005-2006 measures</t>
  </si>
  <si>
    <t xml:space="preserve"> 5. 2006-2007 measures</t>
  </si>
  <si>
    <t xml:space="preserve"> 6. 2007-2008 measures</t>
  </si>
  <si>
    <t xml:space="preserve"> 7. 2008-2009 measures</t>
  </si>
  <si>
    <t xml:space="preserve"> 8. 2009-2010 measures</t>
  </si>
  <si>
    <t>Total  III</t>
  </si>
  <si>
    <t>IV. NEGOTIATED LOANS AND STATE  ENTERPRISES MARKET BORROWINGS</t>
  </si>
  <si>
    <t xml:space="preserve"> </t>
  </si>
  <si>
    <t>A. NEGOTIATED LOANS (GROSS)</t>
  </si>
  <si>
    <t xml:space="preserve"> 1. STATE GOVERNMENT</t>
  </si>
  <si>
    <t xml:space="preserve">   i. Loans from LIC </t>
  </si>
  <si>
    <t xml:space="preserve">   ii. Loans from RBI/NABARD</t>
  </si>
  <si>
    <t xml:space="preserve">   iii. Loans from GIC/IDBI</t>
  </si>
  <si>
    <t xml:space="preserve"> 2. STATE ENTERPRISES </t>
  </si>
  <si>
    <t xml:space="preserve">   i. Loans from LIC to SEB</t>
  </si>
  <si>
    <t xml:space="preserve">   ii. Loans from LIC TO SRTC</t>
  </si>
  <si>
    <t xml:space="preserve">   iii. Loans from REC</t>
  </si>
  <si>
    <t xml:space="preserve">   iv. Loans from GIC</t>
  </si>
  <si>
    <t xml:space="preserve">   v. Others</t>
  </si>
  <si>
    <t xml:space="preserve"> 3. OTHERS (e.g. .LOCAL BODIES)</t>
  </si>
  <si>
    <t xml:space="preserve">   i. Loans from LIC</t>
  </si>
  <si>
    <t xml:space="preserve">     a. Water Supply &amp; Sewerage</t>
  </si>
  <si>
    <t xml:space="preserve">     b. Other purposes (please specify)</t>
  </si>
  <si>
    <t>TOTAL OF A :</t>
  </si>
  <si>
    <t>B. MARKET BORROWINGS (NET)</t>
  </si>
  <si>
    <t xml:space="preserve"> 1. State Enterprises (SEB)</t>
  </si>
  <si>
    <t xml:space="preserve"> 2. State Enterprises (SRTC)</t>
  </si>
  <si>
    <t xml:space="preserve"> 3. Housing Board</t>
  </si>
  <si>
    <t xml:space="preserve"> 4. Others. </t>
  </si>
  <si>
    <t>TOTAL OF B :</t>
  </si>
  <si>
    <t>C. RURAL DEBENTURES</t>
  </si>
  <si>
    <t>TOTAL IV (A+B+C)</t>
  </si>
  <si>
    <t xml:space="preserve">V. Withdrawal from reserves etc. </t>
  </si>
  <si>
    <t xml:space="preserve"> 1. Liquidation of  Security/ Treasury bills (Cash Balance Investment Account)</t>
  </si>
  <si>
    <t xml:space="preserve"> 2. Drawing down of cash balance</t>
  </si>
  <si>
    <t xml:space="preserve"> 3. Increase in overdraft*</t>
  </si>
  <si>
    <t xml:space="preserve"> 4. Ways &amp; Means advance from RBI</t>
  </si>
  <si>
    <t>TOTAL OF V :</t>
  </si>
  <si>
    <t xml:space="preserve">VI. State's Total Resources </t>
  </si>
  <si>
    <t xml:space="preserve">VII. Central Assistance </t>
  </si>
  <si>
    <t xml:space="preserve"> 1. Grants </t>
  </si>
  <si>
    <t xml:space="preserve"> 2. Loans </t>
  </si>
  <si>
    <t>VIII. Aggregate Resources (VI+VII)</t>
  </si>
  <si>
    <t>IX. Opening deficit/surplus</t>
  </si>
  <si>
    <t xml:space="preserve">X. Net resources </t>
  </si>
  <si>
    <t>XI. Closing deficit/surplus</t>
  </si>
  <si>
    <t>* Increase in negative cash balance may be taken as representing overdraft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</si>
</sst>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"/>
    <numFmt numFmtId="187" formatCode="0.0"/>
    <numFmt numFmtId="188" formatCode="00000"/>
    <numFmt numFmtId="189" formatCode="_(* #,##0.000_);_(* \(#,##0.000\);_(* &quot;-&quot;???_);_(@_)"/>
    <numFmt numFmtId="190" formatCode="0.00000"/>
    <numFmt numFmtId="191" formatCode="0.000000"/>
    <numFmt numFmtId="192" formatCode="0.0000"/>
    <numFmt numFmtId="193" formatCode="_(* #,##0.000_);_(* \(#,##0.000\);_(* &quot;-&quot;??_);_(@_)"/>
    <numFmt numFmtId="194" formatCode="_(* #,##0.0000_);_(* \(#,##0.0000\);_(* &quot;-&quot;??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23" fillId="0" borderId="10" xfId="0" applyFont="1" applyBorder="1" applyAlignment="1">
      <alignment horizontal="left"/>
    </xf>
    <xf numFmtId="2" fontId="23" fillId="0" borderId="10" xfId="0" applyNumberFormat="1" applyFont="1" applyFill="1" applyBorder="1" applyAlignment="1">
      <alignment horizontal="right"/>
    </xf>
    <xf numFmtId="43" fontId="23" fillId="0" borderId="10" xfId="42" applyFont="1" applyFill="1" applyBorder="1" applyAlignment="1">
      <alignment horizontal="right"/>
    </xf>
    <xf numFmtId="43" fontId="22" fillId="0" borderId="10" xfId="42" applyFont="1" applyFill="1" applyBorder="1" applyAlignment="1">
      <alignment/>
    </xf>
    <xf numFmtId="43" fontId="22" fillId="0" borderId="10" xfId="42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/>
    </xf>
    <xf numFmtId="43" fontId="23" fillId="0" borderId="10" xfId="42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3thFinance%20Commission\StateFormatesWithForcast%2023_5_08\St%2016%20to%2029_3May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.29 (2)"/>
      <sheetName val="St.24 (2)"/>
      <sheetName val="St.23 (2)"/>
      <sheetName val="St.21 (2)"/>
      <sheetName val="Annexure to St.21 (2)"/>
      <sheetName val="St. 19 (2)"/>
      <sheetName val="St.16"/>
      <sheetName val="Annexure to St.16"/>
      <sheetName val="St.17"/>
      <sheetName val="St.18"/>
      <sheetName val="St. 18(a)"/>
      <sheetName val="St. 18 (b)"/>
      <sheetName val="St. 18 (c)"/>
      <sheetName val="St. 19"/>
      <sheetName val="St.20"/>
      <sheetName val="St.21"/>
      <sheetName val="Annexure to St.21"/>
      <sheetName val="St.22"/>
      <sheetName val="St.23"/>
      <sheetName val="St.24"/>
      <sheetName val="St.25"/>
      <sheetName val="St.26"/>
      <sheetName val="continuation page of St.26"/>
      <sheetName val="St.27(a)"/>
      <sheetName val="St.27(b)"/>
      <sheetName val="St.27 (c)"/>
      <sheetName val="St. 28"/>
      <sheetName val="St.29"/>
    </sheetNames>
    <sheetDataSet>
      <sheetData sheetId="10">
        <row r="8">
          <cell r="C8">
            <v>9.64</v>
          </cell>
          <cell r="D8">
            <v>9.64</v>
          </cell>
          <cell r="E8">
            <v>9.64</v>
          </cell>
          <cell r="F8">
            <v>9.64</v>
          </cell>
          <cell r="G8">
            <v>9.64</v>
          </cell>
          <cell r="H8">
            <v>9.64</v>
          </cell>
          <cell r="I8">
            <v>10.08</v>
          </cell>
        </row>
        <row r="9">
          <cell r="C9">
            <v>0.44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>
            <v>4.73</v>
          </cell>
          <cell r="D10">
            <v>4.72</v>
          </cell>
          <cell r="E10">
            <v>4.87</v>
          </cell>
          <cell r="F10">
            <v>8</v>
          </cell>
          <cell r="G10">
            <v>7.53</v>
          </cell>
          <cell r="H10">
            <v>20</v>
          </cell>
          <cell r="I10">
            <v>40</v>
          </cell>
        </row>
        <row r="14">
          <cell r="C14">
            <v>0</v>
          </cell>
          <cell r="D14">
            <v>0</v>
          </cell>
          <cell r="E14">
            <v>0.44</v>
          </cell>
          <cell r="F14">
            <v>0.44</v>
          </cell>
          <cell r="G14">
            <v>0.44</v>
          </cell>
          <cell r="H14">
            <v>0.44</v>
          </cell>
          <cell r="I14">
            <v>0</v>
          </cell>
          <cell r="J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25">
          <cell r="C25">
            <v>8.75</v>
          </cell>
          <cell r="D25">
            <v>17.55</v>
          </cell>
          <cell r="E25">
            <v>31.88</v>
          </cell>
          <cell r="F25">
            <v>17.55</v>
          </cell>
          <cell r="G25">
            <v>5.66</v>
          </cell>
          <cell r="H25">
            <v>0</v>
          </cell>
          <cell r="I25">
            <v>0</v>
          </cell>
        </row>
      </sheetData>
      <sheetData sheetId="12">
        <row r="6">
          <cell r="C6">
            <v>20</v>
          </cell>
          <cell r="D6">
            <v>54.95</v>
          </cell>
          <cell r="E6">
            <v>35.92</v>
          </cell>
          <cell r="F6">
            <v>88.33999999999999</v>
          </cell>
          <cell r="G6">
            <v>97.4</v>
          </cell>
          <cell r="H6">
            <v>236.85999999999999</v>
          </cell>
          <cell r="I6">
            <v>328.02</v>
          </cell>
        </row>
      </sheetData>
      <sheetData sheetId="22">
        <row r="15">
          <cell r="B15">
            <v>4.12</v>
          </cell>
          <cell r="C15">
            <v>5.18</v>
          </cell>
          <cell r="D15">
            <v>0</v>
          </cell>
          <cell r="E15">
            <v>0</v>
          </cell>
          <cell r="F15">
            <v>6.88</v>
          </cell>
          <cell r="G15">
            <v>0</v>
          </cell>
          <cell r="H15">
            <v>0</v>
          </cell>
        </row>
        <row r="17">
          <cell r="B17">
            <v>0.59</v>
          </cell>
          <cell r="C17">
            <v>1.65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25</v>
          </cell>
          <cell r="H27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93"/>
  <sheetViews>
    <sheetView tabSelected="1" view="pageBreakPreview" zoomScaleSheetLayoutView="100" workbookViewId="0" topLeftCell="A61">
      <selection activeCell="C33" sqref="C33"/>
    </sheetView>
  </sheetViews>
  <sheetFormatPr defaultColWidth="9.140625" defaultRowHeight="12.75"/>
  <cols>
    <col min="1" max="1" width="45.140625" style="6" customWidth="1"/>
    <col min="2" max="8" width="9.7109375" style="6" customWidth="1"/>
    <col min="9" max="9" width="9.7109375" style="8" customWidth="1"/>
    <col min="10" max="16384" width="9.140625" style="6" customWidth="1"/>
  </cols>
  <sheetData>
    <row r="1" spans="1:9" s="5" customFormat="1" ht="12.75">
      <c r="A1" s="24"/>
      <c r="B1" s="25" t="s">
        <v>0</v>
      </c>
      <c r="C1" s="25"/>
      <c r="D1" s="25"/>
      <c r="E1" s="25"/>
      <c r="F1" s="25"/>
      <c r="G1" s="3" t="s">
        <v>1</v>
      </c>
      <c r="H1" s="3" t="s">
        <v>2</v>
      </c>
      <c r="I1" s="4" t="s">
        <v>3</v>
      </c>
    </row>
    <row r="2" spans="1:9" s="2" customFormat="1" ht="12.75">
      <c r="A2" s="24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</row>
    <row r="3" spans="1:9" s="5" customFormat="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4">
        <v>9</v>
      </c>
    </row>
    <row r="4" spans="1:9" ht="12.75">
      <c r="A4" s="9" t="s">
        <v>12</v>
      </c>
      <c r="B4" s="10">
        <f aca="true" t="shared" si="0" ref="B4:I4">B5+B6</f>
        <v>344.47</v>
      </c>
      <c r="C4" s="10">
        <f t="shared" si="0"/>
        <v>367.45000000000005</v>
      </c>
      <c r="D4" s="10">
        <f t="shared" si="0"/>
        <v>432.19</v>
      </c>
      <c r="E4" s="10">
        <f t="shared" si="0"/>
        <v>431.51</v>
      </c>
      <c r="F4" s="10">
        <f t="shared" si="0"/>
        <v>432.39</v>
      </c>
      <c r="G4" s="10">
        <f t="shared" si="0"/>
        <v>713.88</v>
      </c>
      <c r="H4" s="10">
        <f t="shared" si="0"/>
        <v>852</v>
      </c>
      <c r="I4" s="11">
        <f t="shared" si="0"/>
        <v>954.24</v>
      </c>
    </row>
    <row r="5" spans="1:9" ht="12.75">
      <c r="A5" s="5" t="s">
        <v>13</v>
      </c>
      <c r="B5" s="12">
        <v>197.47</v>
      </c>
      <c r="C5" s="12">
        <v>211.93</v>
      </c>
      <c r="D5" s="12">
        <v>205.81</v>
      </c>
      <c r="E5" s="12">
        <v>249.98</v>
      </c>
      <c r="F5" s="12">
        <v>266.24</v>
      </c>
      <c r="G5" s="12">
        <v>324.46</v>
      </c>
      <c r="H5" s="12">
        <v>434.73</v>
      </c>
      <c r="I5" s="13">
        <v>486.9</v>
      </c>
    </row>
    <row r="6" spans="1:9" ht="12.75">
      <c r="A6" s="5" t="s">
        <v>14</v>
      </c>
      <c r="B6" s="12">
        <f>208.98-20.44-41.54</f>
        <v>147</v>
      </c>
      <c r="C6" s="12">
        <v>155.52</v>
      </c>
      <c r="D6" s="12">
        <v>226.38</v>
      </c>
      <c r="E6" s="12">
        <v>181.53</v>
      </c>
      <c r="F6" s="12">
        <v>166.15</v>
      </c>
      <c r="G6" s="12">
        <v>389.42</v>
      </c>
      <c r="H6" s="12">
        <v>417.27</v>
      </c>
      <c r="I6" s="13">
        <v>467.34</v>
      </c>
    </row>
    <row r="7" spans="1:9" ht="12.75">
      <c r="A7" s="5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15</v>
      </c>
      <c r="B8" s="12">
        <f aca="true" t="shared" si="1" ref="B8:I8">B10+B11+B12+B13+B17+B18+B19+B20+B21</f>
        <v>118.99</v>
      </c>
      <c r="C8" s="12">
        <f t="shared" si="1"/>
        <v>-109.06000000000002</v>
      </c>
      <c r="D8" s="12">
        <f t="shared" si="1"/>
        <v>91.22000000000001</v>
      </c>
      <c r="E8" s="12">
        <f t="shared" si="1"/>
        <v>216.70999999999992</v>
      </c>
      <c r="F8" s="12">
        <f t="shared" si="1"/>
        <v>-30.069999999999993</v>
      </c>
      <c r="G8" s="12">
        <f t="shared" si="1"/>
        <v>200.94999999999985</v>
      </c>
      <c r="H8" s="12">
        <f t="shared" si="1"/>
        <v>276.23</v>
      </c>
      <c r="I8" s="12">
        <f t="shared" si="1"/>
        <v>-593.509916</v>
      </c>
    </row>
    <row r="9" spans="1:9" ht="25.5">
      <c r="A9" s="15" t="s">
        <v>16</v>
      </c>
      <c r="B9" s="12"/>
      <c r="C9" s="12"/>
      <c r="D9" s="12"/>
      <c r="E9" s="12"/>
      <c r="F9" s="12"/>
      <c r="G9" s="12"/>
      <c r="H9" s="12"/>
      <c r="I9" s="13"/>
    </row>
    <row r="10" spans="1:9" ht="12.75">
      <c r="A10" s="16" t="s">
        <v>17</v>
      </c>
      <c r="B10" s="12">
        <v>69.08</v>
      </c>
      <c r="C10" s="12">
        <v>-34.28</v>
      </c>
      <c r="D10" s="12">
        <v>-65.88</v>
      </c>
      <c r="E10" s="12">
        <v>3.189999999999941</v>
      </c>
      <c r="F10" s="12">
        <v>-6.38</v>
      </c>
      <c r="G10" s="12">
        <v>-46.090000000000146</v>
      </c>
      <c r="H10" s="12">
        <v>-42.38</v>
      </c>
      <c r="I10" s="13">
        <v>-969.68</v>
      </c>
    </row>
    <row r="11" spans="1:9" ht="12.75">
      <c r="A11" s="17" t="s">
        <v>18</v>
      </c>
      <c r="B11" s="12">
        <f>'[1]continuation page of St.26'!B15+'[1]continuation page of St.26'!B27</f>
        <v>4.12</v>
      </c>
      <c r="C11" s="12">
        <f>'[1]continuation page of St.26'!C15+'[1]continuation page of St.26'!C27</f>
        <v>5.18</v>
      </c>
      <c r="D11" s="12">
        <f>'[1]continuation page of St.26'!D15+'[1]continuation page of St.26'!D27</f>
        <v>0</v>
      </c>
      <c r="E11" s="12">
        <f>'[1]continuation page of St.26'!E15+'[1]continuation page of St.26'!E27</f>
        <v>0</v>
      </c>
      <c r="F11" s="12">
        <f>'[1]continuation page of St.26'!F15+'[1]continuation page of St.26'!F27</f>
        <v>6.88</v>
      </c>
      <c r="G11" s="12">
        <f>'[1]continuation page of St.26'!G15+'[1]continuation page of St.26'!G27</f>
        <v>25</v>
      </c>
      <c r="H11" s="12">
        <f>'[1]continuation page of St.26'!H15+'[1]continuation page of St.26'!H27</f>
        <v>25</v>
      </c>
      <c r="I11" s="12">
        <v>75</v>
      </c>
    </row>
    <row r="12" spans="1:9" ht="12.75">
      <c r="A12" s="17" t="s">
        <v>19</v>
      </c>
      <c r="B12" s="12">
        <f>'[1]continuation page of St.26'!B17</f>
        <v>0.59</v>
      </c>
      <c r="C12" s="12">
        <f>'[1]continuation page of St.26'!C17</f>
        <v>1.65</v>
      </c>
      <c r="D12" s="12">
        <f>'[1]continuation page of St.26'!D17</f>
        <v>0</v>
      </c>
      <c r="E12" s="12">
        <f>'[1]continuation page of St.26'!E17</f>
        <v>0</v>
      </c>
      <c r="F12" s="12">
        <f>'[1]continuation page of St.26'!F17</f>
        <v>0</v>
      </c>
      <c r="G12" s="12">
        <f>'[1]continuation page of St.26'!G17</f>
        <v>0</v>
      </c>
      <c r="H12" s="12">
        <f>'[1]continuation page of St.26'!H17</f>
        <v>0</v>
      </c>
      <c r="I12" s="12">
        <v>0</v>
      </c>
    </row>
    <row r="13" spans="1:9" ht="12.75">
      <c r="A13" s="18" t="s">
        <v>20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2.75">
      <c r="A14" s="17" t="s">
        <v>21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2.75">
      <c r="A15" s="17" t="s">
        <v>22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2.75">
      <c r="A16" s="17" t="s">
        <v>23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25.5">
      <c r="A17" s="18" t="s">
        <v>24</v>
      </c>
      <c r="B17" s="12">
        <f>'[1]St. 18 (c)'!C6</f>
        <v>20</v>
      </c>
      <c r="C17" s="12">
        <f>'[1]St. 18 (c)'!D6</f>
        <v>54.95</v>
      </c>
      <c r="D17" s="12">
        <f>'[1]St. 18 (c)'!E6</f>
        <v>35.92</v>
      </c>
      <c r="E17" s="12">
        <f>'[1]St. 18 (c)'!F6</f>
        <v>88.33999999999999</v>
      </c>
      <c r="F17" s="12">
        <f>'[1]St. 18 (c)'!G6</f>
        <v>97.4</v>
      </c>
      <c r="G17" s="12">
        <f>'[1]St. 18 (c)'!H6</f>
        <v>236.85999999999999</v>
      </c>
      <c r="H17" s="12">
        <f>'[1]St. 18 (c)'!I6</f>
        <v>328.02</v>
      </c>
      <c r="I17" s="12">
        <f>H17*1.1242</f>
        <v>368.760084</v>
      </c>
    </row>
    <row r="18" spans="1:9" ht="12.75">
      <c r="A18" s="17" t="s">
        <v>25</v>
      </c>
      <c r="B18" s="12">
        <f>'[1]St. 18(a)'!C25</f>
        <v>8.75</v>
      </c>
      <c r="C18" s="12">
        <f>'[1]St. 18(a)'!D25</f>
        <v>17.55</v>
      </c>
      <c r="D18" s="12">
        <f>'[1]St. 18(a)'!E25</f>
        <v>31.88</v>
      </c>
      <c r="E18" s="12">
        <f>'[1]St. 18(a)'!F25</f>
        <v>17.55</v>
      </c>
      <c r="F18" s="12">
        <f>'[1]St. 18(a)'!G25</f>
        <v>5.66</v>
      </c>
      <c r="G18" s="12">
        <f>'[1]St. 18(a)'!H25</f>
        <v>0</v>
      </c>
      <c r="H18" s="12">
        <f>'[1]St. 18(a)'!I25</f>
        <v>0</v>
      </c>
      <c r="I18" s="12"/>
    </row>
    <row r="19" spans="1:9" ht="12.75">
      <c r="A19" s="17" t="s">
        <v>26</v>
      </c>
      <c r="B19" s="12">
        <f>61.9-39.72</f>
        <v>22.18</v>
      </c>
      <c r="C19" s="12">
        <f>63.29-42.63</f>
        <v>20.659999999999997</v>
      </c>
      <c r="D19" s="12">
        <f>67.84-44.9</f>
        <v>22.940000000000005</v>
      </c>
      <c r="E19" s="12">
        <f>71.62-60.22</f>
        <v>11.400000000000006</v>
      </c>
      <c r="F19" s="12">
        <f>77.58-63.24</f>
        <v>14.339999999999996</v>
      </c>
      <c r="G19" s="12">
        <f>81-66</f>
        <v>15</v>
      </c>
      <c r="H19" s="12">
        <f>88-74</f>
        <v>14</v>
      </c>
      <c r="I19" s="12">
        <v>14</v>
      </c>
    </row>
    <row r="20" spans="1:9" ht="12.75">
      <c r="A20" s="17" t="s">
        <v>27</v>
      </c>
      <c r="B20" s="12">
        <v>-5.73</v>
      </c>
      <c r="C20" s="12">
        <v>-174.77</v>
      </c>
      <c r="D20" s="12">
        <v>66.36</v>
      </c>
      <c r="E20" s="12">
        <v>96.23</v>
      </c>
      <c r="F20" s="12">
        <v>-147.97</v>
      </c>
      <c r="G20" s="12">
        <v>-29.82</v>
      </c>
      <c r="H20" s="12">
        <v>-48.41</v>
      </c>
      <c r="I20" s="12">
        <v>-81.59</v>
      </c>
    </row>
    <row r="21" spans="1:9" ht="25.5">
      <c r="A21" s="18" t="s">
        <v>28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/>
    </row>
    <row r="22" spans="1:9" ht="12.75">
      <c r="A22" s="19" t="s">
        <v>29</v>
      </c>
      <c r="B22" s="12">
        <f aca="true" t="shared" si="2" ref="B22:I22">B10+B11+B12+B13+B17+B18+B19+B20+B21</f>
        <v>118.99</v>
      </c>
      <c r="C22" s="12">
        <f t="shared" si="2"/>
        <v>-109.06000000000002</v>
      </c>
      <c r="D22" s="12">
        <f t="shared" si="2"/>
        <v>91.22000000000001</v>
      </c>
      <c r="E22" s="12">
        <f t="shared" si="2"/>
        <v>216.70999999999992</v>
      </c>
      <c r="F22" s="12">
        <f t="shared" si="2"/>
        <v>-30.069999999999993</v>
      </c>
      <c r="G22" s="12">
        <f t="shared" si="2"/>
        <v>200.94999999999985</v>
      </c>
      <c r="H22" s="12">
        <f t="shared" si="2"/>
        <v>276.23</v>
      </c>
      <c r="I22" s="12">
        <f t="shared" si="2"/>
        <v>-593.509916</v>
      </c>
    </row>
    <row r="23" spans="1:9" ht="12.75">
      <c r="A23" s="19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20" t="s">
        <v>30</v>
      </c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7" t="s">
        <v>31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2.75">
      <c r="A26" s="17" t="s">
        <v>32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2.75">
      <c r="A27" s="17" t="s">
        <v>33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2.75">
      <c r="A28" s="17" t="s">
        <v>34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2.75">
      <c r="A29" s="17" t="s">
        <v>35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2.75">
      <c r="A30" s="17" t="s">
        <v>36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12.75">
      <c r="A31" s="17" t="s">
        <v>37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2.75">
      <c r="A32" s="17" t="s">
        <v>38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2.75">
      <c r="A33" s="19" t="s">
        <v>39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25.5">
      <c r="A34" s="20" t="s">
        <v>40</v>
      </c>
      <c r="B34" s="12" t="s">
        <v>41</v>
      </c>
      <c r="C34" s="12"/>
      <c r="D34" s="12"/>
      <c r="E34" s="12"/>
      <c r="F34" s="12"/>
      <c r="G34" s="12"/>
      <c r="H34" s="12"/>
      <c r="I34" s="21"/>
    </row>
    <row r="35" spans="1:9" ht="12.75">
      <c r="A35" s="19" t="s">
        <v>42</v>
      </c>
      <c r="B35" s="12"/>
      <c r="C35" s="12"/>
      <c r="D35" s="12"/>
      <c r="E35" s="12"/>
      <c r="F35" s="12"/>
      <c r="G35" s="12"/>
      <c r="H35" s="12"/>
      <c r="I35" s="21"/>
    </row>
    <row r="36" spans="1:9" ht="12.75">
      <c r="A36" s="17" t="s">
        <v>43</v>
      </c>
      <c r="B36" s="12">
        <f aca="true" t="shared" si="3" ref="B36:I36">B37+B38+B39</f>
        <v>14.81</v>
      </c>
      <c r="C36" s="12">
        <f t="shared" si="3"/>
        <v>14.36</v>
      </c>
      <c r="D36" s="12">
        <f t="shared" si="3"/>
        <v>14.950000000000001</v>
      </c>
      <c r="E36" s="12">
        <f t="shared" si="3"/>
        <v>18.080000000000002</v>
      </c>
      <c r="F36" s="12">
        <f t="shared" si="3"/>
        <v>17.610000000000003</v>
      </c>
      <c r="G36" s="12">
        <f t="shared" si="3"/>
        <v>30.080000000000002</v>
      </c>
      <c r="H36" s="12">
        <f t="shared" si="3"/>
        <v>50.08</v>
      </c>
      <c r="I36" s="12">
        <f t="shared" si="3"/>
        <v>56.299936</v>
      </c>
    </row>
    <row r="37" spans="1:9" ht="12.75">
      <c r="A37" s="17" t="s">
        <v>44</v>
      </c>
      <c r="B37" s="12">
        <f>'[1]St. 18(a)'!C8</f>
        <v>9.64</v>
      </c>
      <c r="C37" s="12">
        <f>'[1]St. 18(a)'!D8</f>
        <v>9.64</v>
      </c>
      <c r="D37" s="12">
        <f>'[1]St. 18(a)'!E8</f>
        <v>9.64</v>
      </c>
      <c r="E37" s="12">
        <f>'[1]St. 18(a)'!F8</f>
        <v>9.64</v>
      </c>
      <c r="F37" s="12">
        <f>'[1]St. 18(a)'!G8</f>
        <v>9.64</v>
      </c>
      <c r="G37" s="12">
        <f>'[1]St. 18(a)'!H8</f>
        <v>9.64</v>
      </c>
      <c r="H37" s="12">
        <f>'[1]St. 18(a)'!I8</f>
        <v>10.08</v>
      </c>
      <c r="I37" s="12">
        <f>H37*1.1242</f>
        <v>11.331936</v>
      </c>
    </row>
    <row r="38" spans="1:9" ht="12.75">
      <c r="A38" s="17" t="s">
        <v>45</v>
      </c>
      <c r="B38" s="12">
        <f>'[1]St. 18(a)'!C10</f>
        <v>4.73</v>
      </c>
      <c r="C38" s="12">
        <f>'[1]St. 18(a)'!D10</f>
        <v>4.72</v>
      </c>
      <c r="D38" s="12">
        <f>'[1]St. 18(a)'!E10</f>
        <v>4.87</v>
      </c>
      <c r="E38" s="12">
        <f>'[1]St. 18(a)'!F10</f>
        <v>8</v>
      </c>
      <c r="F38" s="12">
        <f>'[1]St. 18(a)'!G10</f>
        <v>7.53</v>
      </c>
      <c r="G38" s="12">
        <f>'[1]St. 18(a)'!H10</f>
        <v>20</v>
      </c>
      <c r="H38" s="12">
        <f>'[1]St. 18(a)'!I10</f>
        <v>40</v>
      </c>
      <c r="I38" s="12">
        <f>H38*1.1242</f>
        <v>44.968</v>
      </c>
    </row>
    <row r="39" spans="1:9" ht="12.75">
      <c r="A39" s="17" t="s">
        <v>46</v>
      </c>
      <c r="B39" s="12">
        <f>'[1]St. 18(a)'!C9+'[1]St. 18(a)'!C14</f>
        <v>0.44</v>
      </c>
      <c r="C39" s="12">
        <f>'[1]St. 18(a)'!D9+'[1]St. 18(a)'!D14</f>
        <v>0</v>
      </c>
      <c r="D39" s="12">
        <f>'[1]St. 18(a)'!E9+'[1]St. 18(a)'!E14</f>
        <v>0.44</v>
      </c>
      <c r="E39" s="12">
        <f>'[1]St. 18(a)'!F9+'[1]St. 18(a)'!F14</f>
        <v>0.44</v>
      </c>
      <c r="F39" s="12">
        <f>'[1]St. 18(a)'!G9+'[1]St. 18(a)'!G14</f>
        <v>0.44</v>
      </c>
      <c r="G39" s="12">
        <f>'[1]St. 18(a)'!H9+'[1]St. 18(a)'!H14</f>
        <v>0.44</v>
      </c>
      <c r="H39" s="12">
        <f>'[1]St. 18(a)'!I9+'[1]St. 18(a)'!I14</f>
        <v>0</v>
      </c>
      <c r="I39" s="12">
        <f>'[1]St. 18(a)'!J9+'[1]St. 18(a)'!J14</f>
        <v>0</v>
      </c>
    </row>
    <row r="40" spans="1:9" ht="12.75">
      <c r="A40" s="17" t="s">
        <v>47</v>
      </c>
      <c r="B40" s="12">
        <f aca="true" t="shared" si="4" ref="B40:I40">B41+B43+B44+B45</f>
        <v>0</v>
      </c>
      <c r="C40" s="12">
        <f t="shared" si="4"/>
        <v>0</v>
      </c>
      <c r="D40" s="12">
        <f t="shared" si="4"/>
        <v>0</v>
      </c>
      <c r="E40" s="12">
        <f t="shared" si="4"/>
        <v>0</v>
      </c>
      <c r="F40" s="12">
        <f t="shared" si="4"/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</row>
    <row r="41" spans="1:9" ht="12.75">
      <c r="A41" s="17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12.75">
      <c r="A42" s="17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2.75">
      <c r="A43" s="17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12.75">
      <c r="A44" s="17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ht="12.75">
      <c r="A45" s="17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ht="12.75">
      <c r="A46" s="17" t="s">
        <v>53</v>
      </c>
      <c r="B46" s="12">
        <f aca="true" t="shared" si="5" ref="B46:I46">B47</f>
        <v>0</v>
      </c>
      <c r="C46" s="12">
        <f t="shared" si="5"/>
        <v>0</v>
      </c>
      <c r="D46" s="12">
        <f t="shared" si="5"/>
        <v>0</v>
      </c>
      <c r="E46" s="12">
        <f t="shared" si="5"/>
        <v>0</v>
      </c>
      <c r="F46" s="12">
        <f t="shared" si="5"/>
        <v>0</v>
      </c>
      <c r="G46" s="12">
        <f t="shared" si="5"/>
        <v>0</v>
      </c>
      <c r="H46" s="12">
        <f t="shared" si="5"/>
        <v>0</v>
      </c>
      <c r="I46" s="12">
        <f t="shared" si="5"/>
        <v>0</v>
      </c>
    </row>
    <row r="47" spans="1:9" ht="12.75">
      <c r="A47" s="17" t="s">
        <v>54</v>
      </c>
      <c r="B47" s="12">
        <f aca="true" t="shared" si="6" ref="B47:I47">B48+B49</f>
        <v>0</v>
      </c>
      <c r="C47" s="12">
        <f t="shared" si="6"/>
        <v>0</v>
      </c>
      <c r="D47" s="12">
        <f t="shared" si="6"/>
        <v>0</v>
      </c>
      <c r="E47" s="12">
        <f t="shared" si="6"/>
        <v>0</v>
      </c>
      <c r="F47" s="12">
        <f t="shared" si="6"/>
        <v>0</v>
      </c>
      <c r="G47" s="12">
        <f t="shared" si="6"/>
        <v>0</v>
      </c>
      <c r="H47" s="12">
        <f t="shared" si="6"/>
        <v>0</v>
      </c>
      <c r="I47" s="12">
        <f t="shared" si="6"/>
        <v>0</v>
      </c>
    </row>
    <row r="48" spans="1:9" ht="12.75">
      <c r="A48" s="17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ht="12.75">
      <c r="A49" s="17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ht="12.75">
      <c r="A50" s="19" t="s">
        <v>57</v>
      </c>
      <c r="B50" s="12">
        <f aca="true" t="shared" si="7" ref="B50:I50">B46+B40+B36</f>
        <v>14.81</v>
      </c>
      <c r="C50" s="12">
        <f t="shared" si="7"/>
        <v>14.36</v>
      </c>
      <c r="D50" s="12">
        <f t="shared" si="7"/>
        <v>14.950000000000001</v>
      </c>
      <c r="E50" s="12">
        <f t="shared" si="7"/>
        <v>18.080000000000002</v>
      </c>
      <c r="F50" s="12">
        <f t="shared" si="7"/>
        <v>17.610000000000003</v>
      </c>
      <c r="G50" s="12">
        <f t="shared" si="7"/>
        <v>30.080000000000002</v>
      </c>
      <c r="H50" s="12">
        <f t="shared" si="7"/>
        <v>50.08</v>
      </c>
      <c r="I50" s="12">
        <f t="shared" si="7"/>
        <v>56.299936</v>
      </c>
    </row>
    <row r="51" spans="1:9" ht="12.75">
      <c r="A51" s="19"/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19" t="s">
        <v>58</v>
      </c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7" t="s">
        <v>59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ht="12.75">
      <c r="A54" s="17" t="s">
        <v>60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ht="12.75">
      <c r="A55" s="17" t="s">
        <v>61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ht="12.75">
      <c r="A56" s="17" t="s">
        <v>62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ht="12.75">
      <c r="A57" s="19" t="s">
        <v>63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ht="12.75">
      <c r="A58" s="19"/>
      <c r="B58" s="12"/>
      <c r="C58" s="12"/>
      <c r="D58" s="12"/>
      <c r="E58" s="12"/>
      <c r="F58" s="12"/>
      <c r="G58" s="12"/>
      <c r="H58" s="12"/>
      <c r="I58" s="12"/>
    </row>
    <row r="59" spans="1:9" ht="12.75">
      <c r="A59" s="19" t="s">
        <v>64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ht="12.75">
      <c r="A60" s="19" t="s">
        <v>65</v>
      </c>
      <c r="B60" s="22">
        <f aca="true" t="shared" si="8" ref="B60:I60">B59+B50+B57</f>
        <v>14.81</v>
      </c>
      <c r="C60" s="22">
        <f t="shared" si="8"/>
        <v>14.36</v>
      </c>
      <c r="D60" s="22">
        <f t="shared" si="8"/>
        <v>14.950000000000001</v>
      </c>
      <c r="E60" s="22">
        <f t="shared" si="8"/>
        <v>18.080000000000002</v>
      </c>
      <c r="F60" s="22">
        <f t="shared" si="8"/>
        <v>17.610000000000003</v>
      </c>
      <c r="G60" s="22">
        <f t="shared" si="8"/>
        <v>30.080000000000002</v>
      </c>
      <c r="H60" s="22">
        <f t="shared" si="8"/>
        <v>50.08</v>
      </c>
      <c r="I60" s="22">
        <f t="shared" si="8"/>
        <v>56.299936</v>
      </c>
    </row>
    <row r="61" spans="1:9" ht="12.75">
      <c r="A61" s="19"/>
      <c r="B61" s="22"/>
      <c r="C61" s="22"/>
      <c r="D61" s="22"/>
      <c r="E61" s="22"/>
      <c r="F61" s="22"/>
      <c r="G61" s="22"/>
      <c r="H61" s="22"/>
      <c r="I61" s="22"/>
    </row>
    <row r="62" spans="1:9" ht="12.75">
      <c r="A62" s="19" t="s">
        <v>66</v>
      </c>
      <c r="B62" s="12"/>
      <c r="C62" s="12"/>
      <c r="D62" s="12"/>
      <c r="E62" s="12"/>
      <c r="F62" s="12"/>
      <c r="G62" s="12"/>
      <c r="H62" s="12"/>
      <c r="I62" s="12"/>
    </row>
    <row r="63" spans="1:9" ht="25.5">
      <c r="A63" s="23" t="s">
        <v>67</v>
      </c>
      <c r="B63" s="12">
        <v>0</v>
      </c>
      <c r="C63" s="12"/>
      <c r="D63" s="12"/>
      <c r="E63" s="12"/>
      <c r="F63" s="12"/>
      <c r="G63" s="12">
        <f>870-870</f>
        <v>0</v>
      </c>
      <c r="H63" s="12">
        <v>0</v>
      </c>
      <c r="I63" s="12">
        <v>0</v>
      </c>
    </row>
    <row r="64" spans="1:9" ht="12.75">
      <c r="A64" s="17" t="s">
        <v>68</v>
      </c>
      <c r="B64" s="12"/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1:9" ht="12.75">
      <c r="A65" s="17" t="s">
        <v>69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1:9" ht="12.75">
      <c r="A66" s="17" t="s">
        <v>70</v>
      </c>
      <c r="B66" s="12"/>
      <c r="C66" s="12">
        <f>'[1]St. 18(a)'!D15</f>
        <v>0</v>
      </c>
      <c r="D66" s="12">
        <f>'[1]St. 18(a)'!E15</f>
        <v>0</v>
      </c>
      <c r="E66" s="12">
        <f>'[1]St. 18(a)'!F15</f>
        <v>0</v>
      </c>
      <c r="F66" s="12">
        <f>'[1]St. 18(a)'!G15</f>
        <v>0</v>
      </c>
      <c r="G66" s="12">
        <f>'[1]St. 18(a)'!H15</f>
        <v>0</v>
      </c>
      <c r="H66" s="12">
        <f>'[1]St. 18(a)'!I15</f>
        <v>0</v>
      </c>
      <c r="I66" s="12">
        <f>'[1]St. 18(a)'!J15</f>
        <v>0</v>
      </c>
    </row>
    <row r="67" spans="1:9" ht="12.75">
      <c r="A67" s="19" t="s">
        <v>71</v>
      </c>
      <c r="B67" s="12">
        <f aca="true" t="shared" si="9" ref="B67:I67">B66+B65+B64+B63</f>
        <v>0</v>
      </c>
      <c r="C67" s="12">
        <f t="shared" si="9"/>
        <v>0</v>
      </c>
      <c r="D67" s="12">
        <f t="shared" si="9"/>
        <v>0</v>
      </c>
      <c r="E67" s="12">
        <f t="shared" si="9"/>
        <v>0</v>
      </c>
      <c r="F67" s="12">
        <f t="shared" si="9"/>
        <v>0</v>
      </c>
      <c r="G67" s="12">
        <f t="shared" si="9"/>
        <v>0</v>
      </c>
      <c r="H67" s="12">
        <f t="shared" si="9"/>
        <v>0</v>
      </c>
      <c r="I67" s="12">
        <f t="shared" si="9"/>
        <v>0</v>
      </c>
    </row>
    <row r="68" spans="1:9" ht="12.75">
      <c r="A68" s="19" t="s">
        <v>72</v>
      </c>
      <c r="B68" s="12">
        <f aca="true" t="shared" si="10" ref="B68:I68">B67+B60+B33+B22</f>
        <v>133.79999999999998</v>
      </c>
      <c r="C68" s="12">
        <f t="shared" si="10"/>
        <v>-94.70000000000002</v>
      </c>
      <c r="D68" s="12">
        <f t="shared" si="10"/>
        <v>106.17000000000002</v>
      </c>
      <c r="E68" s="12">
        <f t="shared" si="10"/>
        <v>234.78999999999994</v>
      </c>
      <c r="F68" s="12">
        <f t="shared" si="10"/>
        <v>-12.45999999999999</v>
      </c>
      <c r="G68" s="12">
        <f t="shared" si="10"/>
        <v>231.02999999999986</v>
      </c>
      <c r="H68" s="12">
        <f t="shared" si="10"/>
        <v>326.31</v>
      </c>
      <c r="I68" s="12">
        <f t="shared" si="10"/>
        <v>-537.20998</v>
      </c>
    </row>
    <row r="69" spans="1:9" ht="12.75">
      <c r="A69" s="19"/>
      <c r="B69" s="12"/>
      <c r="C69" s="12"/>
      <c r="D69" s="12"/>
      <c r="E69" s="12"/>
      <c r="F69" s="12"/>
      <c r="G69" s="12"/>
      <c r="H69" s="12"/>
      <c r="I69" s="12"/>
    </row>
    <row r="70" spans="1:9" s="1" customFormat="1" ht="12.75">
      <c r="A70" s="19" t="s">
        <v>73</v>
      </c>
      <c r="B70" s="12">
        <f aca="true" t="shared" si="11" ref="B70:I70">SUM(B71:B72)</f>
        <v>303.8</v>
      </c>
      <c r="C70" s="12">
        <f t="shared" si="11"/>
        <v>369.92</v>
      </c>
      <c r="D70" s="12">
        <f t="shared" si="11"/>
        <v>407.8</v>
      </c>
      <c r="E70" s="12">
        <f t="shared" si="11"/>
        <v>324.19</v>
      </c>
      <c r="F70" s="12">
        <f t="shared" si="11"/>
        <v>376.04</v>
      </c>
      <c r="G70" s="12">
        <f t="shared" si="11"/>
        <v>509.5</v>
      </c>
      <c r="H70" s="12">
        <f t="shared" si="11"/>
        <v>525.01</v>
      </c>
      <c r="I70" s="12">
        <f t="shared" si="11"/>
        <v>588.0112</v>
      </c>
    </row>
    <row r="71" spans="1:9" s="1" customFormat="1" ht="12.75">
      <c r="A71" s="17" t="s">
        <v>74</v>
      </c>
      <c r="B71" s="12">
        <v>273.72</v>
      </c>
      <c r="C71" s="12">
        <v>333.43</v>
      </c>
      <c r="D71" s="12">
        <v>368.55</v>
      </c>
      <c r="E71" s="12">
        <v>322.01</v>
      </c>
      <c r="F71" s="12">
        <v>375.25</v>
      </c>
      <c r="G71" s="12">
        <v>505.62</v>
      </c>
      <c r="H71" s="12">
        <v>525.01</v>
      </c>
      <c r="I71" s="12">
        <v>588.0112</v>
      </c>
    </row>
    <row r="72" spans="1:9" s="1" customFormat="1" ht="12.75">
      <c r="A72" s="17" t="s">
        <v>75</v>
      </c>
      <c r="B72" s="12">
        <v>30.08</v>
      </c>
      <c r="C72" s="12">
        <v>36.49</v>
      </c>
      <c r="D72" s="12">
        <v>39.25</v>
      </c>
      <c r="E72" s="12">
        <v>2.18</v>
      </c>
      <c r="F72" s="12">
        <v>0.79</v>
      </c>
      <c r="G72" s="12">
        <v>3.88</v>
      </c>
      <c r="H72" s="12">
        <v>0</v>
      </c>
      <c r="I72" s="12">
        <v>0</v>
      </c>
    </row>
    <row r="73" spans="1:9" s="1" customFormat="1" ht="12.75">
      <c r="A73" s="17"/>
      <c r="B73" s="12"/>
      <c r="C73" s="12"/>
      <c r="D73" s="12"/>
      <c r="E73" s="12"/>
      <c r="F73" s="12"/>
      <c r="G73" s="12"/>
      <c r="H73" s="12"/>
      <c r="I73" s="12"/>
    </row>
    <row r="74" spans="1:9" ht="12.75">
      <c r="A74" s="19" t="s">
        <v>76</v>
      </c>
      <c r="B74" s="12">
        <f aca="true" t="shared" si="12" ref="B74:I74">B68+B70</f>
        <v>437.6</v>
      </c>
      <c r="C74" s="12">
        <f t="shared" si="12"/>
        <v>275.22</v>
      </c>
      <c r="D74" s="12">
        <f t="shared" si="12"/>
        <v>513.97</v>
      </c>
      <c r="E74" s="12">
        <f t="shared" si="12"/>
        <v>558.9799999999999</v>
      </c>
      <c r="F74" s="12">
        <f t="shared" si="12"/>
        <v>363.58000000000004</v>
      </c>
      <c r="G74" s="12">
        <f t="shared" si="12"/>
        <v>740.5299999999999</v>
      </c>
      <c r="H74" s="12">
        <f t="shared" si="12"/>
        <v>851.3199999999999</v>
      </c>
      <c r="I74" s="12">
        <f t="shared" si="12"/>
        <v>50.80122000000006</v>
      </c>
    </row>
    <row r="75" spans="1:9" ht="12.75">
      <c r="A75" s="19"/>
      <c r="B75" s="12"/>
      <c r="C75" s="12"/>
      <c r="D75" s="12"/>
      <c r="E75" s="12"/>
      <c r="F75" s="12"/>
      <c r="G75" s="12"/>
      <c r="H75" s="12"/>
      <c r="I75" s="12"/>
    </row>
    <row r="76" spans="1:9" ht="12.75">
      <c r="A76" s="19" t="s">
        <v>77</v>
      </c>
      <c r="B76" s="12">
        <v>90.43</v>
      </c>
      <c r="C76" s="12">
        <v>151.21</v>
      </c>
      <c r="D76" s="12">
        <v>59.35</v>
      </c>
      <c r="E76" s="12">
        <v>81.58</v>
      </c>
      <c r="F76" s="12">
        <v>170.93</v>
      </c>
      <c r="G76" s="12">
        <v>64.19</v>
      </c>
      <c r="H76" s="12">
        <v>64.66</v>
      </c>
      <c r="I76" s="12">
        <v>64.27</v>
      </c>
    </row>
    <row r="77" spans="1:9" ht="12.75">
      <c r="A77" s="19"/>
      <c r="B77" s="12"/>
      <c r="C77" s="12"/>
      <c r="D77" s="12"/>
      <c r="E77" s="12"/>
      <c r="F77" s="12"/>
      <c r="G77" s="12"/>
      <c r="H77" s="12"/>
      <c r="I77" s="12"/>
    </row>
    <row r="78" spans="1:9" ht="12.75">
      <c r="A78" s="19" t="s">
        <v>78</v>
      </c>
      <c r="B78" s="12">
        <f aca="true" t="shared" si="13" ref="B78:I78">B74+B76</f>
        <v>528.03</v>
      </c>
      <c r="C78" s="12">
        <f t="shared" si="13"/>
        <v>426.43000000000006</v>
      </c>
      <c r="D78" s="12">
        <f t="shared" si="13"/>
        <v>573.32</v>
      </c>
      <c r="E78" s="12">
        <f t="shared" si="13"/>
        <v>640.56</v>
      </c>
      <c r="F78" s="12">
        <f t="shared" si="13"/>
        <v>534.51</v>
      </c>
      <c r="G78" s="12">
        <f t="shared" si="13"/>
        <v>804.7199999999998</v>
      </c>
      <c r="H78" s="12">
        <f t="shared" si="13"/>
        <v>915.9799999999999</v>
      </c>
      <c r="I78" s="12">
        <f t="shared" si="13"/>
        <v>115.07122000000005</v>
      </c>
    </row>
    <row r="79" spans="1:9" ht="12.75">
      <c r="A79" s="19"/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9" t="s">
        <v>79</v>
      </c>
      <c r="B80" s="12">
        <v>151.21</v>
      </c>
      <c r="C80" s="12">
        <v>59.35</v>
      </c>
      <c r="D80" s="12">
        <v>81.58</v>
      </c>
      <c r="E80" s="12">
        <v>170.93</v>
      </c>
      <c r="F80" s="12">
        <v>64.19</v>
      </c>
      <c r="G80" s="12">
        <v>64.66</v>
      </c>
      <c r="H80" s="12">
        <v>64.27</v>
      </c>
      <c r="I80" s="12">
        <v>0</v>
      </c>
    </row>
    <row r="81" spans="1:9" ht="12.75">
      <c r="A81" s="26" t="s">
        <v>80</v>
      </c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1"/>
      <c r="B82" s="1"/>
      <c r="C82" s="1"/>
      <c r="D82" s="1"/>
      <c r="E82" s="1"/>
      <c r="F82" s="1"/>
      <c r="G82" s="1"/>
      <c r="H82" s="1"/>
      <c r="I82" s="7"/>
    </row>
    <row r="83" spans="1:9" ht="12.75">
      <c r="A83" s="1"/>
      <c r="B83" s="1"/>
      <c r="C83" s="1"/>
      <c r="D83" s="1"/>
      <c r="E83" s="1"/>
      <c r="F83" s="1"/>
      <c r="G83" s="1"/>
      <c r="H83" s="1"/>
      <c r="I83" s="7"/>
    </row>
    <row r="84" spans="1:9" ht="12.75">
      <c r="A84" s="1"/>
      <c r="B84" s="1"/>
      <c r="C84" s="1"/>
      <c r="D84" s="1"/>
      <c r="E84" s="1"/>
      <c r="F84" s="1"/>
      <c r="G84" s="1"/>
      <c r="H84" s="1"/>
      <c r="I84" s="7"/>
    </row>
    <row r="85" spans="1:9" ht="12.75">
      <c r="A85" s="1"/>
      <c r="B85" s="1"/>
      <c r="C85" s="1"/>
      <c r="D85" s="1"/>
      <c r="E85" s="1"/>
      <c r="F85" s="1"/>
      <c r="G85" s="1"/>
      <c r="H85" s="1"/>
      <c r="I85" s="7"/>
    </row>
    <row r="86" spans="1:9" ht="12.75">
      <c r="A86" s="1"/>
      <c r="B86" s="1"/>
      <c r="C86" s="1"/>
      <c r="D86" s="1"/>
      <c r="E86" s="1"/>
      <c r="F86" s="1"/>
      <c r="G86" s="1"/>
      <c r="H86" s="1"/>
      <c r="I86" s="7"/>
    </row>
    <row r="87" spans="1:9" ht="12.75">
      <c r="A87" s="1"/>
      <c r="B87" s="1"/>
      <c r="C87" s="1"/>
      <c r="D87" s="1"/>
      <c r="E87" s="1"/>
      <c r="F87" s="1"/>
      <c r="G87" s="1"/>
      <c r="H87" s="1"/>
      <c r="I87" s="7"/>
    </row>
    <row r="88" spans="1:9" ht="12.75">
      <c r="A88" s="1"/>
      <c r="B88" s="1"/>
      <c r="C88" s="1"/>
      <c r="D88" s="1"/>
      <c r="E88" s="1"/>
      <c r="F88" s="1"/>
      <c r="G88" s="1"/>
      <c r="H88" s="1"/>
      <c r="I88" s="7"/>
    </row>
    <row r="89" spans="1:9" ht="12.75">
      <c r="A89" s="1"/>
      <c r="B89" s="1"/>
      <c r="C89" s="1"/>
      <c r="D89" s="1"/>
      <c r="E89" s="1"/>
      <c r="F89" s="1"/>
      <c r="G89" s="1"/>
      <c r="H89" s="1"/>
      <c r="I89" s="7"/>
    </row>
    <row r="90" spans="1:9" ht="12.75">
      <c r="A90" s="1"/>
      <c r="B90" s="1"/>
      <c r="C90" s="1"/>
      <c r="D90" s="1"/>
      <c r="E90" s="1"/>
      <c r="F90" s="1"/>
      <c r="G90" s="1"/>
      <c r="H90" s="1"/>
      <c r="I90" s="7"/>
    </row>
    <row r="91" spans="1:9" ht="12.75">
      <c r="A91" s="1"/>
      <c r="B91" s="1"/>
      <c r="C91" s="1"/>
      <c r="D91" s="1"/>
      <c r="E91" s="1"/>
      <c r="F91" s="1"/>
      <c r="G91" s="1"/>
      <c r="H91" s="1"/>
      <c r="I91" s="7"/>
    </row>
    <row r="92" spans="1:9" ht="12.75">
      <c r="A92" s="1"/>
      <c r="B92" s="1"/>
      <c r="C92" s="1"/>
      <c r="D92" s="1"/>
      <c r="E92" s="1"/>
      <c r="F92" s="1"/>
      <c r="G92" s="1"/>
      <c r="H92" s="1"/>
      <c r="I92" s="7"/>
    </row>
    <row r="93" spans="1:9" ht="12.75">
      <c r="A93" s="1"/>
      <c r="B93" s="1"/>
      <c r="C93" s="1"/>
      <c r="D93" s="1"/>
      <c r="E93" s="1"/>
      <c r="F93" s="1"/>
      <c r="G93" s="1"/>
      <c r="H93" s="1"/>
      <c r="I93" s="7"/>
    </row>
  </sheetData>
  <sheetProtection/>
  <mergeCells count="3">
    <mergeCell ref="A1:A2"/>
    <mergeCell ref="B1:F1"/>
    <mergeCell ref="A81:I81"/>
  </mergeCells>
  <printOptions horizontalCentered="1"/>
  <pageMargins left="1.25" right="0.5" top="1" bottom="1" header="0.5" footer="0.75"/>
  <pageSetup firstPageNumber="193" useFirstPageNumber="1" horizontalDpi="600" verticalDpi="600" orientation="landscape" pageOrder="overThenDown" paperSize="9" r:id="rId3"/>
  <headerFooter alignWithMargins="0">
    <oddHeader>&amp;L&amp;"Times New Roman,Bold"&amp;12                 Name of State: Sikkim&amp;C&amp;"Times New Roman,Bold"&amp;12Financing of State Plan&amp;R&amp;"Times New Roman,Bold"&amp;12Statement No 27 (c)
Rs. in Crore</oddHeader>
    <oddFooter>&amp;C&amp;"Times New Roman,Regular"&amp;11&amp;P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2008-07-10T01:03:57Z</cp:lastPrinted>
  <dcterms:created xsi:type="dcterms:W3CDTF">2008-07-03T21:21:00Z</dcterms:created>
  <dcterms:modified xsi:type="dcterms:W3CDTF">2008-07-10T01:03:59Z</dcterms:modified>
  <cp:category/>
  <cp:version/>
  <cp:contentType/>
  <cp:contentStatus/>
</cp:coreProperties>
</file>